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8fs0HTrosKu+qdMXGgbmcaZVTbMHLgqS4zAf/fOdQGto/urjbDwwdkhJRieXtqth6DIxcgOtv/J6AVdQDoKQqA==" workbookSaltValue="F+B4zK34L6kQhIJt9LMAMg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4" i="83" l="1"/>
  <c r="C38" i="83"/>
  <c r="C37" i="83"/>
  <c r="C36" i="83"/>
  <c r="C35" i="83"/>
  <c r="C34" i="83"/>
  <c r="C33" i="83"/>
  <c r="C32" i="83"/>
  <c r="C31" i="83"/>
  <c r="C30" i="83"/>
  <c r="C29" i="83"/>
  <c r="C481" i="83" l="1" a="1"/>
  <c r="C481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285" i="83" a="1"/>
  <c r="C285" i="83" s="1"/>
  <c r="C257" i="83" a="1"/>
  <c r="C257" i="83" s="1"/>
  <c r="C229" i="83" a="1"/>
  <c r="C229" i="83" s="1"/>
  <c r="C201" i="83" a="1"/>
  <c r="C201" i="83" s="1"/>
  <c r="C173" i="83" a="1"/>
  <c r="C173" i="83" s="1"/>
  <c r="C145" i="83" a="1"/>
  <c r="C145" i="83" s="1"/>
  <c r="C117" i="83" a="1"/>
  <c r="C117" i="83" s="1"/>
  <c r="C89" i="83" a="1"/>
  <c r="C89" i="83" s="1"/>
  <c r="C61" i="83" a="1"/>
  <c r="C61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C270" i="82"/>
  <c r="AB270" i="82"/>
  <c r="A270" i="82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I39" i="83" l="1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W38" i="83" s="1"/>
  <c r="AD336" i="83"/>
  <c r="W336" i="83"/>
  <c r="V336" i="83"/>
  <c r="O336" i="83"/>
  <c r="N336" i="83"/>
  <c r="AM308" i="83"/>
  <c r="AL308" i="83"/>
  <c r="AE308" i="83"/>
  <c r="W37" i="83" s="1"/>
  <c r="AD308" i="83"/>
  <c r="W308" i="83"/>
  <c r="V308" i="83"/>
  <c r="O308" i="83"/>
  <c r="N308" i="83"/>
  <c r="AM280" i="83"/>
  <c r="AL280" i="83"/>
  <c r="AE280" i="83"/>
  <c r="W36" i="83" s="1"/>
  <c r="AD280" i="83"/>
  <c r="W280" i="83"/>
  <c r="V280" i="83"/>
  <c r="O280" i="83"/>
  <c r="N280" i="83"/>
  <c r="AM252" i="83"/>
  <c r="AL252" i="83"/>
  <c r="AE252" i="83"/>
  <c r="W35" i="83" s="1"/>
  <c r="AD252" i="83"/>
  <c r="W252" i="83"/>
  <c r="V252" i="83"/>
  <c r="O252" i="83"/>
  <c r="N252" i="83"/>
  <c r="AM224" i="83"/>
  <c r="AL224" i="83"/>
  <c r="AE224" i="83"/>
  <c r="W34" i="83" s="1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W32" i="83" s="1"/>
  <c r="AD168" i="83"/>
  <c r="W168" i="83"/>
  <c r="V168" i="83"/>
  <c r="O168" i="83"/>
  <c r="N168" i="83"/>
  <c r="AM140" i="83"/>
  <c r="AL140" i="83"/>
  <c r="AE140" i="83"/>
  <c r="W31" i="83" s="1"/>
  <c r="AD140" i="83"/>
  <c r="W140" i="83"/>
  <c r="V140" i="83"/>
  <c r="O140" i="83"/>
  <c r="N140" i="83"/>
  <c r="AM112" i="83"/>
  <c r="AL112" i="83"/>
  <c r="AE112" i="83"/>
  <c r="W30" i="83" s="1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1" i="83" l="1"/>
  <c r="I34" i="83"/>
  <c r="I37" i="83"/>
  <c r="I38" i="83"/>
  <c r="P30" i="83"/>
  <c r="P31" i="83"/>
  <c r="P32" i="83"/>
  <c r="P33" i="83"/>
  <c r="P34" i="83"/>
  <c r="P35" i="83"/>
  <c r="P36" i="83"/>
  <c r="P37" i="83"/>
  <c r="P38" i="83"/>
  <c r="I32" i="83"/>
  <c r="I35" i="83"/>
  <c r="I33" i="83"/>
  <c r="I36" i="83"/>
  <c r="AD30" i="83"/>
  <c r="AD31" i="83"/>
  <c r="AD32" i="83"/>
  <c r="AD33" i="83"/>
  <c r="AD34" i="83"/>
  <c r="AD35" i="83"/>
  <c r="AD36" i="83"/>
  <c r="AD37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K223" i="83" s="1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53" i="83" s="1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AA271" i="82" l="1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G53" i="83"/>
  <c r="K111" i="83"/>
  <c r="K251" i="83"/>
  <c r="K167" i="83"/>
  <c r="H223" i="83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M223" i="83"/>
  <c r="U223" i="83" s="1"/>
  <c r="AC223" i="83" s="1"/>
  <c r="AK223" i="83" s="1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M78" i="83" s="1"/>
  <c r="R78" i="83" s="1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62" i="83" l="1"/>
  <c r="M486" i="83"/>
  <c r="M487" i="83"/>
  <c r="M460" i="83"/>
  <c r="M433" i="83"/>
  <c r="M434" i="83"/>
  <c r="M435" i="83"/>
  <c r="M400" i="83"/>
  <c r="M377" i="83"/>
  <c r="M167" i="83"/>
  <c r="U167" i="83" s="1"/>
  <c r="AC167" i="83" s="1"/>
  <c r="AK167" i="83" s="1"/>
  <c r="M469" i="83"/>
  <c r="M490" i="83"/>
  <c r="M461" i="83"/>
  <c r="M458" i="83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Q484" i="83"/>
  <c r="S484" i="83"/>
  <c r="R484" i="83"/>
  <c r="Q465" i="83"/>
  <c r="R465" i="83"/>
  <c r="S465" i="83"/>
  <c r="U465" i="83"/>
  <c r="M438" i="83"/>
  <c r="S462" i="83"/>
  <c r="R462" i="83"/>
  <c r="U462" i="83"/>
  <c r="Q462" i="83"/>
  <c r="R486" i="83"/>
  <c r="U486" i="83"/>
  <c r="S486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Q433" i="83"/>
  <c r="U433" i="83"/>
  <c r="R433" i="83"/>
  <c r="S433" i="83"/>
  <c r="U434" i="83"/>
  <c r="Q434" i="83"/>
  <c r="R434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S377" i="83"/>
  <c r="Q377" i="83"/>
  <c r="R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R461" i="83"/>
  <c r="Q461" i="83"/>
  <c r="S461" i="83"/>
  <c r="M485" i="83"/>
  <c r="Q458" i="83"/>
  <c r="U458" i="83"/>
  <c r="S458" i="83"/>
  <c r="R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Y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AA484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251" i="83"/>
  <c r="Q160" i="83"/>
  <c r="R133" i="83"/>
  <c r="R132" i="83"/>
  <c r="R167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51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R307" i="83"/>
  <c r="Q245" i="83"/>
  <c r="Q167" i="83"/>
  <c r="S167" i="83"/>
  <c r="AA167" i="83"/>
  <c r="S132" i="83"/>
  <c r="S107" i="83"/>
  <c r="R74" i="83"/>
  <c r="Q74" i="83"/>
  <c r="S74" i="83"/>
  <c r="P80" i="83"/>
  <c r="J55" i="83" s="1"/>
  <c r="P76" i="83"/>
  <c r="J54" i="83" s="1"/>
  <c r="Z307" i="83"/>
  <c r="S307" i="83"/>
  <c r="Q328" i="83"/>
  <c r="R328" i="83"/>
  <c r="S328" i="83"/>
  <c r="Q335" i="83"/>
  <c r="R335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Z279" i="83"/>
  <c r="AC218" i="83"/>
  <c r="Z218" i="83"/>
  <c r="Y218" i="83"/>
  <c r="AA218" i="83"/>
  <c r="AA242" i="83"/>
  <c r="S260" i="83"/>
  <c r="T260" i="83"/>
  <c r="Z77" i="83"/>
  <c r="T92" i="83"/>
  <c r="Z186" i="83"/>
  <c r="Y186" i="83"/>
  <c r="AC186" i="83"/>
  <c r="AA186" i="83"/>
  <c r="Z159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214" i="83"/>
  <c r="AC187" i="83"/>
  <c r="Z187" i="83"/>
  <c r="AA187" i="83"/>
  <c r="Y187" i="83"/>
  <c r="AC160" i="83"/>
  <c r="Y160" i="83"/>
  <c r="Z160" i="83"/>
  <c r="AA160" i="83"/>
  <c r="AC163" i="83"/>
  <c r="Z163" i="83"/>
  <c r="Y163" i="83"/>
  <c r="AA163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R111" i="83" l="1"/>
  <c r="AA111" i="83"/>
  <c r="S111" i="83"/>
  <c r="AA133" i="83"/>
  <c r="Z335" i="83"/>
  <c r="S335" i="83"/>
  <c r="Z133" i="83"/>
  <c r="Y139" i="83"/>
  <c r="AC133" i="83"/>
  <c r="AC190" i="83"/>
  <c r="AC245" i="83"/>
  <c r="AC132" i="83"/>
  <c r="Q111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AG132" i="83"/>
  <c r="AH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214" i="83"/>
  <c r="AH214" i="83"/>
  <c r="AG214" i="83"/>
  <c r="AI214" i="83"/>
  <c r="AK245" i="83"/>
  <c r="AH245" i="83"/>
  <c r="AG245" i="83"/>
  <c r="AI245" i="83"/>
  <c r="AK328" i="83"/>
  <c r="AG328" i="83"/>
  <c r="AI328" i="83"/>
  <c r="AH328" i="83"/>
  <c r="AH243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90" i="83"/>
  <c r="AI190" i="83"/>
  <c r="AG190" i="83"/>
  <c r="AH190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I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H158" i="83"/>
  <c r="AK191" i="83"/>
  <c r="AG191" i="83"/>
  <c r="AI191" i="83"/>
  <c r="AH191" i="83"/>
  <c r="AH251" i="83"/>
  <c r="AG251" i="83"/>
  <c r="AI251" i="83"/>
  <c r="AH302" i="83"/>
  <c r="AG302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C334" i="83" l="1"/>
  <c r="AH247" i="83"/>
  <c r="AI247" i="83"/>
  <c r="AJ74" i="83"/>
  <c r="AN74" i="83" s="1"/>
  <c r="Y53" i="83" s="1"/>
  <c r="Y138" i="83"/>
  <c r="Y108" i="83"/>
  <c r="Z108" i="83"/>
  <c r="AA108" i="83"/>
  <c r="AI130" i="83"/>
  <c r="R504" i="83"/>
  <c r="L53" i="83"/>
  <c r="M52" i="83"/>
  <c r="K52" i="83" s="1"/>
  <c r="AK302" i="83"/>
  <c r="AP302" i="83" s="1"/>
  <c r="M53" i="83"/>
  <c r="K53" i="83" s="1"/>
  <c r="Q476" i="83"/>
  <c r="Q420" i="83"/>
  <c r="R476" i="83"/>
  <c r="L43" i="83" s="1"/>
  <c r="S476" i="83"/>
  <c r="M43" i="83" s="1"/>
  <c r="R420" i="83"/>
  <c r="L41" i="83" s="1"/>
  <c r="S504" i="83"/>
  <c r="S420" i="83"/>
  <c r="S422" i="83" s="1"/>
  <c r="O41" i="83" s="1"/>
  <c r="Q504" i="83"/>
  <c r="L44" i="83" s="1"/>
  <c r="M44" i="83"/>
  <c r="M504" i="83"/>
  <c r="K44" i="83" s="1"/>
  <c r="S506" i="83"/>
  <c r="O44" i="83" s="1"/>
  <c r="S478" i="83"/>
  <c r="O43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I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AI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K55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Q302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S226" i="83"/>
  <c r="O34" i="83" s="1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H278" i="83" l="1"/>
  <c r="AO302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Y476" i="83"/>
  <c r="S43" i="83" s="1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S39" i="83" s="1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S40" i="83" s="1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P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G308" i="83" s="1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P278" i="83" l="1"/>
  <c r="AO278" i="83"/>
  <c r="AG280" i="83"/>
  <c r="AQ222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42" i="83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Z37" i="83" s="1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80" i="83" l="1"/>
  <c r="W55" i="83" s="1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K364" i="83"/>
  <c r="AF39" i="83" s="1"/>
  <c r="AQ366" i="83"/>
  <c r="AJ39" i="83" s="1"/>
  <c r="AP252" i="83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I142" i="83"/>
  <c r="AC31" i="83" s="1"/>
  <c r="AN120" i="83"/>
  <c r="AN204" i="83"/>
  <c r="AN148" i="83"/>
  <c r="AN260" i="83"/>
  <c r="AN232" i="83"/>
  <c r="AN176" i="83"/>
  <c r="AN92" i="83"/>
  <c r="AN288" i="83"/>
  <c r="AN316" i="83"/>
  <c r="AN64" i="83"/>
  <c r="AG35" i="83" l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/>
  <c r="AJ33" i="83" s="1"/>
  <c r="AQ310" i="83" l="1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<sst xmlns="http://schemas.openxmlformats.org/spreadsheetml/2006/main" count="65955" uniqueCount="755">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</sst>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12" fillId="2" borderId="12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1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0.91101382276389165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7.3565753186677363E-4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1.2909277499335262E-3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2.382713005990717E-6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8.6932973412613399E-2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2.4235828688722041E-5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7.5944090027578126E-2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6.9992643424681353E-2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6.8992643424681352E-2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6.6992643424681336E-2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1.4988565858896578E-2</v>
      </c>
      <c r="AB3">
        <f>SUMIFS(PERSALDATA!$G$2:$G$20871,PERSALDATA!$A$2:$A$20871,WORKING!A3,PERSALDATA!$D$2:$D$20871,WORKING!B3,PERSALDATA!$E$2:$E$20871,WORKING!C3,PERSALDATA!$F$2:$F$20871,"S&amp;W: BASIC SALARY (RES)")</f>
        <v>37</v>
      </c>
      <c r="AC3" s="2">
        <f>SUMIFS(PERSALDATA!$H$2:$H$20871,PERSALDATA!$A$2:$A$20871,WORKING!A3,PERSALDATA!$D$2:$D$20871,WORKING!B3,PERSALDATA!$E$2:$E$20871,WORKING!C3)</f>
        <v>2446790.69</v>
      </c>
    </row>
    <row r="4" spans="1:29" x14ac:dyDescent="0.25">
      <c r="A4" s="2">
        <f>Results!$D$3</f>
        <v>1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0.62671923337768909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5.5239350643340665E-2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8.9057782483096676E-2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3.0400031583926956E-2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0.10513350384602881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8.1582541373874787E-2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6.2307341991825948E-3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5.0581495626519544E-4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0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2.3994272322736513E-3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2.731580304321541E-3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7.0703477585129057E-2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7.0686424732859465E-2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6.9686424732859464E-2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6.7686424732859476E-2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1.2079543480719138E-2</v>
      </c>
      <c r="AB4" s="2">
        <f>SUMIFS(PERSALDATA!$G$2:$G$20871,PERSALDATA!$A$2:$A$20871,WORKING!A4,PERSALDATA!$D$2:$D$20871,WORKING!B4,PERSALDATA!$E$2:$E$20871,WORKING!C4,PERSALDATA!$F$2:$F$20871,"S&amp;W: BASIC SALARY (RES)")</f>
        <v>43</v>
      </c>
      <c r="AC4" s="2">
        <f>SUMIFS(PERSALDATA!$H$2:$H$20871,PERSALDATA!$A$2:$A$20871,WORKING!A4,PERSALDATA!$D$2:$D$20871,WORKING!B4,PERSALDATA!$E$2:$E$20871,WORKING!C4)</f>
        <v>6316124.0300000003</v>
      </c>
    </row>
    <row r="5" spans="1:29" x14ac:dyDescent="0.25">
      <c r="A5" s="2">
        <f>Results!$D$3</f>
        <v>1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0.62506173358541905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4.8148058345733706E-2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7.6998646256064091E-2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2.2532180395952003E-2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0.1044253739323599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8.15783736392834E-2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6.0517133554982118E-3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4.3966543879069605E-4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9.9036736161863502E-4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3.377388768928026E-2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7.161005811959216E-2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7.079639414642476E-2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6.9796394146424745E-2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6.7796394146424757E-2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1.227204471559178E-2</v>
      </c>
      <c r="AB5" s="2">
        <f>SUMIFS(PERSALDATA!$G$2:$G$20871,PERSALDATA!$A$2:$A$20871,WORKING!A5,PERSALDATA!$D$2:$D$20871,WORKING!B5,PERSALDATA!$E$2:$E$20871,WORKING!C5,PERSALDATA!$F$2:$F$20871,"S&amp;W: BASIC SALARY (RES)")</f>
        <v>11</v>
      </c>
      <c r="AC5" s="2">
        <f>SUMIFS(PERSALDATA!$H$2:$H$20871,PERSALDATA!$A$2:$A$20871,WORKING!A5,PERSALDATA!$D$2:$D$20871,WORKING!B5,PERSALDATA!$E$2:$E$20871,WORKING!C5)</f>
        <v>1577949.82</v>
      </c>
    </row>
    <row r="6" spans="1:29" x14ac:dyDescent="0.25">
      <c r="A6" s="2">
        <f>Results!$D$3</f>
        <v>1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0.52813273244402903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4.0117100237419018E-2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5.1543528447909957E-2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0.19901609882341328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7.859605982658957E-2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6.54305807297592E-2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7.6023837578230091E-3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3.0378039561430523E-4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9.249181888069646E-3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1.9561822751017921E-2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4.4673069835512904E-4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7.3183036675531096E-2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7.0663505612919744E-2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6.9663505612919743E-2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6.7663505612919742E-2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1.3043349469948291E-2</v>
      </c>
      <c r="AB6" s="2">
        <f>SUMIFS(PERSALDATA!$G$2:$G$20871,PERSALDATA!$A$2:$A$20871,WORKING!A6,PERSALDATA!$D$2:$D$20871,WORKING!B6,PERSALDATA!$E$2:$E$20871,WORKING!C6,PERSALDATA!$F$2:$F$20871,"S&amp;W: BASIC SALARY (RES)")</f>
        <v>89</v>
      </c>
      <c r="AC6" s="2">
        <f>SUMIFS(PERSALDATA!$H$2:$H$20871,PERSALDATA!$A$2:$A$20871,WORKING!A6,PERSALDATA!$D$2:$D$20871,WORKING!B6,PERSALDATA!$E$2:$E$20871,WORKING!C6)</f>
        <v>19882224.419999998</v>
      </c>
    </row>
    <row r="7" spans="1:29" x14ac:dyDescent="0.25">
      <c r="A7" s="2">
        <f>Results!$D$3</f>
        <v>1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0.61650187164085435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4.4558018540923665E-2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5.3615843908153916E-2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8.9897237578895756E-2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4.8284983822952557E-2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7.4290645064750485E-2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1.0546640270373183E-2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3.2028737174466824E-4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4.319981889406365E-2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1.1598805975597449E-2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7.1858469316903569E-3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7.2601185636501642E-2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7.0188116318262758E-2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6.9188116318262743E-2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6.7188116318262756E-2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1.3466683273457234E-2</v>
      </c>
      <c r="AB7" s="2">
        <f>SUMIFS(PERSALDATA!$G$2:$G$20871,PERSALDATA!$A$2:$A$20871,WORKING!A7,PERSALDATA!$D$2:$D$20871,WORKING!B7,PERSALDATA!$E$2:$E$20871,WORKING!C7,PERSALDATA!$F$2:$F$20871,"S&amp;W: BASIC SALARY (RES)")</f>
        <v>17</v>
      </c>
      <c r="AC7" s="2">
        <f>SUMIFS(PERSALDATA!$H$2:$H$20871,PERSALDATA!$A$2:$A$20871,WORKING!A7,PERSALDATA!$D$2:$D$20871,WORKING!B7,PERSALDATA!$E$2:$E$20871,WORKING!C7)</f>
        <v>4532242.38</v>
      </c>
    </row>
    <row r="8" spans="1:29" x14ac:dyDescent="0.25">
      <c r="A8" s="2">
        <f>Results!$D$3</f>
        <v>1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0.65741121340879127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4.517704751680672E-2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3.8217533470553414E-2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5.1054053792832718E-2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4.4031511036175343E-2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7.311878439835999E-2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7.5786957169747043E-3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2.736608721631606E-4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7.0712613738526928E-2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1.1774673071525467E-2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2.3406962521785345E-4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4.1614335207239842E-4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7.3711908610744378E-2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7.0278297330837097E-2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6.927829733083711E-2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6.7278297330837081E-2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1.3762159419316621E-2</v>
      </c>
      <c r="AB8" s="2">
        <f>SUMIFS(PERSALDATA!$G$2:$G$20871,PERSALDATA!$A$2:$A$20871,WORKING!A8,PERSALDATA!$D$2:$D$20871,WORKING!B8,PERSALDATA!$E$2:$E$20871,WORKING!C8,PERSALDATA!$F$2:$F$20871,"S&amp;W: BASIC SALARY (RES)")</f>
        <v>82</v>
      </c>
      <c r="AC8" s="2">
        <f>SUMIFS(PERSALDATA!$H$2:$H$20871,PERSALDATA!$A$2:$A$20871,WORKING!A8,PERSALDATA!$D$2:$D$20871,WORKING!B8,PERSALDATA!$E$2:$E$20871,WORKING!C8)</f>
        <v>21343606.609999999</v>
      </c>
    </row>
    <row r="9" spans="1:29" x14ac:dyDescent="0.25">
      <c r="A9" s="2">
        <f>Results!$D$3</f>
        <v>1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0.66264494642613736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5.2313739333540797E-2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3.6985499807742246E-2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7.640241172962535E-2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4.7181990093636016E-2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8.3771127036784229E-2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8.230242342592016E-3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2.237534060482478E-4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5.7833375196420043E-3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2.5274441253624123E-2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1.1885110506274974E-3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7.3849649875922491E-2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7.0337874853327112E-2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6.9337874853327111E-2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6.7337874853327109E-2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1.37341313503886E-2</v>
      </c>
      <c r="AB9" s="2">
        <f>SUMIFS(PERSALDATA!$G$2:$G$20871,PERSALDATA!$A$2:$A$20871,WORKING!A9,PERSALDATA!$D$2:$D$20871,WORKING!B9,PERSALDATA!$E$2:$E$20871,WORKING!C9,PERSALDATA!$F$2:$F$20871,"S&amp;W: BASIC SALARY (RES)")</f>
        <v>67</v>
      </c>
      <c r="AC9" s="2">
        <f>SUMIFS(PERSALDATA!$H$2:$H$20871,PERSALDATA!$A$2:$A$20871,WORKING!A9,PERSALDATA!$D$2:$D$20871,WORKING!B9,PERSALDATA!$E$2:$E$20871,WORKING!C9)</f>
        <v>21989698.780000001</v>
      </c>
    </row>
    <row r="10" spans="1:29" x14ac:dyDescent="0.25">
      <c r="A10" s="2">
        <f>Results!$D$3</f>
        <v>1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0.66990974877410603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5.6642654693730692E-2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3.1700845875924012E-2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8.6950963400941009E-2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4.1242392655783097E-2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8.6957718196056799E-2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1.3900858562327516E-2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1.8259070252766874E-4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4.645149049926589E-4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1.2047712233610319E-2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7.4168129210610736E-2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7.0301627431077512E-2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6.9301627431077498E-2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6.7301627431077482E-2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1.3903112561486472E-2</v>
      </c>
      <c r="AB10" s="2">
        <f>SUMIFS(PERSALDATA!$G$2:$G$20871,PERSALDATA!$A$2:$A$20871,WORKING!A10,PERSALDATA!$D$2:$D$20871,WORKING!B10,PERSALDATA!$E$2:$E$20871,WORKING!C10,PERSALDATA!$F$2:$F$20871,"S&amp;W: BASIC SALARY (RES)")</f>
        <v>52</v>
      </c>
      <c r="AC10" s="2">
        <f>SUMIFS(PERSALDATA!$H$2:$H$20871,PERSALDATA!$A$2:$A$20871,WORKING!A10,PERSALDATA!$D$2:$D$20871,WORKING!B10,PERSALDATA!$E$2:$E$20871,WORKING!C10)</f>
        <v>19125672.620000005</v>
      </c>
    </row>
    <row r="11" spans="1:29" x14ac:dyDescent="0.25">
      <c r="A11" s="2">
        <f>Results!$D$3</f>
        <v>1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0.66938569015054761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4.7550873137078432E-2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2.2013720216548838E-2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4.9873139394367591E-2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3.280577619081252E-2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7.7917184947480317E-2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9.5645234311781315E-3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1.5602730351151081E-4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2.734509808497473E-2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6.2949371668032966E-2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4.3859547546744456E-4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7.4786238130213664E-2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7.0271949440696702E-2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6.9271949440696715E-2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6.7271949440696713E-2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1.4175367144336908E-2</v>
      </c>
      <c r="AB11" s="2">
        <f>SUMIFS(PERSALDATA!$G$2:$G$20871,PERSALDATA!$A$2:$A$20871,WORKING!A11,PERSALDATA!$D$2:$D$20871,WORKING!B11,PERSALDATA!$E$2:$E$20871,WORKING!C11,PERSALDATA!$F$2:$F$20871,"S&amp;W: BASIC SALARY (RES)")</f>
        <v>45</v>
      </c>
      <c r="AC11" s="2">
        <f>SUMIFS(PERSALDATA!$H$2:$H$20871,PERSALDATA!$A$2:$A$20871,WORKING!A11,PERSALDATA!$D$2:$D$20871,WORKING!B11,PERSALDATA!$E$2:$E$20871,WORKING!C11)</f>
        <v>20251006.899999999</v>
      </c>
    </row>
    <row r="12" spans="1:29" x14ac:dyDescent="0.25">
      <c r="A12" s="2">
        <f>Results!$D$3</f>
        <v>1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0.71783655911455402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5.7169912309062237E-2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2.2288797193491375E-2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2.5349556410207905E-2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3.2818703881519425E-2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8.7788798706794263E-2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1.6579997638048825E-2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1.2891439367030151E-4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1.5738277796885716E-2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2.4300482555765876E-2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7.4765513267635933E-2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7.0269392586287879E-2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6.9269392586287892E-2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6.7269392586287877E-2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1.417145376796978E-2</v>
      </c>
      <c r="AB12" s="2">
        <f>SUMIFS(PERSALDATA!$G$2:$G$20871,PERSALDATA!$A$2:$A$20871,WORKING!A12,PERSALDATA!$D$2:$D$20871,WORKING!B12,PERSALDATA!$E$2:$E$20871,WORKING!C12,PERSALDATA!$F$2:$F$20871,"S&amp;W: BASIC SALARY (RES)")</f>
        <v>15</v>
      </c>
      <c r="AC12" s="2">
        <f>SUMIFS(PERSALDATA!$H$2:$H$20871,PERSALDATA!$A$2:$A$20871,WORKING!A12,PERSALDATA!$D$2:$D$20871,WORKING!B12,PERSALDATA!$E$2:$E$20871,WORKING!C12)</f>
        <v>9677507.4100000001</v>
      </c>
    </row>
    <row r="13" spans="1:29" x14ac:dyDescent="0.25">
      <c r="A13" s="2">
        <f>Results!$D$3</f>
        <v>1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0.67817717541490241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5.0089282833076933E-2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4.3177986054510612E-4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1.2572336147201097E-2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1.4939142386180385E-2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8.3687518946925402E-2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1.1673748472607907E-2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1.0676094882718116E-4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9.7447726963576259E-2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5.063638416616225E-2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2.3814385999513366E-4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1.476783475206671E-2</v>
      </c>
      <c r="AB13" s="2">
        <f>SUMIFS(PERSALDATA!$G$2:$G$20871,PERSALDATA!$A$2:$A$20871,WORKING!A13,PERSALDATA!$D$2:$D$20871,WORKING!B13,PERSALDATA!$E$2:$E$20871,WORKING!C13,PERSALDATA!$F$2:$F$20871,"S&amp;W: BASIC SALARY (RES)")</f>
        <v>56</v>
      </c>
      <c r="AC13" s="2">
        <f>SUMIFS(PERSALDATA!$H$2:$H$20871,PERSALDATA!$A$2:$A$20871,WORKING!A13,PERSALDATA!$D$2:$D$20871,WORKING!B13,PERSALDATA!$E$2:$E$20871,WORKING!C13)</f>
        <v>37296783.549999982</v>
      </c>
    </row>
    <row r="14" spans="1:29" x14ac:dyDescent="0.25">
      <c r="A14" s="2">
        <f>Results!$D$3</f>
        <v>1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0.70264996209464992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4.876865392803291E-2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1.700991588283614E-4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2.7269560047007975E-3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1.0378264891570515E-2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8.5518355307997659E-2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1.7667751699716981E-2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9.2108316507426963E-5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0.10170169663039709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3.0326151967598521E-2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1.4840392914496407E-2</v>
      </c>
      <c r="AB14" s="2">
        <f>SUMIFS(PERSALDATA!$G$2:$G$20871,PERSALDATA!$A$2:$A$20871,WORKING!A14,PERSALDATA!$D$2:$D$20871,WORKING!B14,PERSALDATA!$E$2:$E$20871,WORKING!C14,PERSALDATA!$F$2:$F$20871,"S&amp;W: BASIC SALARY (RES)")</f>
        <v>35</v>
      </c>
      <c r="AC14" s="2">
        <f>SUMIFS(PERSALDATA!$H$2:$H$20871,PERSALDATA!$A$2:$A$20871,WORKING!A14,PERSALDATA!$D$2:$D$20871,WORKING!B14,PERSALDATA!$E$2:$E$20871,WORKING!C14)</f>
        <v>26455157.27999999</v>
      </c>
    </row>
    <row r="15" spans="1:29" x14ac:dyDescent="0.25">
      <c r="A15" s="2">
        <f>Results!$D$3</f>
        <v>1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0.61175158945382957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3.7870954674294341E-2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1.348025279575041E-2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1.3208769669762446E-2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7.9072273342899083E-2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2.1084294318949107E-2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7.2797560785513052E-5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0.19089064009663698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3.2114867855168594E-2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4.5356023192404051E-4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1.4598572699605527E-2</v>
      </c>
      <c r="AB15" s="2">
        <f>SUMIFS(PERSALDATA!$G$2:$G$20871,PERSALDATA!$A$2:$A$20871,WORKING!A15,PERSALDATA!$D$2:$D$20871,WORKING!B15,PERSALDATA!$E$2:$E$20871,WORKING!C15,PERSALDATA!$F$2:$F$20871,"S&amp;W: BASIC SALARY (RES)")</f>
        <v>37</v>
      </c>
      <c r="AC15" s="2">
        <f>SUMIFS(PERSALDATA!$H$2:$H$20871,PERSALDATA!$A$2:$A$20871,WORKING!A15,PERSALDATA!$D$2:$D$20871,WORKING!B15,PERSALDATA!$E$2:$E$20871,WORKING!C15)</f>
        <v>38039049.25</v>
      </c>
    </row>
    <row r="16" spans="1:29" x14ac:dyDescent="0.25">
      <c r="A16" s="2">
        <f>Results!$D$3</f>
        <v>1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0.58462827037089604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4.3604897413002539E-2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5.723346741057094E-3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1.0840725510039787E-2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7.0893298754204373E-2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2.7292246726922511E-2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5.9386126563058926E-5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0.22534687627921479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3.1610952078099663E-2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1.4750648124335099E-2</v>
      </c>
      <c r="AB16" s="2">
        <f>SUMIFS(PERSALDATA!$G$2:$G$20871,PERSALDATA!$A$2:$A$20871,WORKING!A16,PERSALDATA!$D$2:$D$20871,WORKING!B16,PERSALDATA!$E$2:$E$20871,WORKING!C16,PERSALDATA!$F$2:$F$20871,"S&amp;W: BASIC SALARY (RES)")</f>
        <v>18</v>
      </c>
      <c r="AC16" s="2">
        <f>SUMIFS(PERSALDATA!$H$2:$H$20871,PERSALDATA!$A$2:$A$20871,WORKING!A16,PERSALDATA!$D$2:$D$20871,WORKING!B16,PERSALDATA!$E$2:$E$20871,WORKING!C16)</f>
        <v>20611716.420000002</v>
      </c>
    </row>
    <row r="17" spans="1:29" x14ac:dyDescent="0.25">
      <c r="A17" s="2">
        <f>Results!$D$3</f>
        <v>1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0.63910467324889086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2.7063402806118259E-2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8.0220959420993325E-3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5.6694580105909248E-2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3.5928657697035599E-2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4.8305118256699449E-5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0.22092913636086836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1.2209148720821633E-2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1.4878943984094659E-2</v>
      </c>
      <c r="AB17" s="2">
        <f>SUMIFS(PERSALDATA!$G$2:$G$20871,PERSALDATA!$A$2:$A$20871,WORKING!A17,PERSALDATA!$D$2:$D$20871,WORKING!B17,PERSALDATA!$E$2:$E$20871,WORKING!C17,PERSALDATA!$F$2:$F$20871,"S&amp;W: BASIC SALARY (RES)")</f>
        <v>7</v>
      </c>
      <c r="AC17" s="2">
        <f>SUMIFS(PERSALDATA!$H$2:$H$20871,PERSALDATA!$A$2:$A$20871,WORKING!A17,PERSALDATA!$D$2:$D$20871,WORKING!B17,PERSALDATA!$E$2:$E$20871,WORKING!C17)</f>
        <v>8809418.4500000011</v>
      </c>
    </row>
    <row r="18" spans="1:29" x14ac:dyDescent="0.25">
      <c r="A18" s="2">
        <f>Results!$D$3</f>
        <v>1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0.63715400793773536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1.3165318016846183E-2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1.24277526973343E-2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2.7584160219355242E-3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4.928644114689204E-2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2.383076087401121E-5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0.28518423341838256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1.4771850007797842E-2</v>
      </c>
      <c r="AB18" s="2">
        <f>SUMIFS(PERSALDATA!$G$2:$G$20871,PERSALDATA!$A$2:$A$20871,WORKING!A18,PERSALDATA!$D$2:$D$20871,WORKING!B18,PERSALDATA!$E$2:$E$20871,WORKING!C18,PERSALDATA!$F$2:$F$20871,"S&amp;W: BASIC SALARY (RES)")</f>
        <v>8</v>
      </c>
      <c r="AC18" s="2">
        <f>SUMIFS(PERSALDATA!$H$2:$H$20871,PERSALDATA!$A$2:$A$20871,WORKING!A18,PERSALDATA!$D$2:$D$20871,WORKING!B18,PERSALDATA!$E$2:$E$20871,WORKING!C18)</f>
        <v>18346036.129999999</v>
      </c>
    </row>
    <row r="19" spans="1:29" x14ac:dyDescent="0.25">
      <c r="A19" s="2">
        <f>Results!$D$3</f>
        <v>1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1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1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1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1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1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1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0.59148003242401803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5.326768883903106E-2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4.6861429275266521E-2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0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5.9325267756118662E-2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7.6891674329765583E-2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1.1112155885437083E-2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2.3869575641957184E-4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4.4388187174627454E-2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0.11643486855931613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7.3269085123665409E-2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7.042126472358913E-2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6.9421264723589129E-2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6.7421264723589128E-2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1.340361910818293E-2</v>
      </c>
      <c r="AB25" s="2">
        <f>SUMIFS(PERSALDATA!$G$2:$G$20871,PERSALDATA!$A$2:$A$20871,WORKING!A25,PERSALDATA!$D$2:$D$20871,WORKING!B25,PERSALDATA!$E$2:$E$20871,WORKING!C25,PERSALDATA!$F$2:$F$20871,"S&amp;W: BASIC SALARY (RES)")</f>
        <v>8</v>
      </c>
      <c r="AC25" s="2">
        <f>SUMIFS(PERSALDATA!$H$2:$H$20871,PERSALDATA!$A$2:$A$20871,WORKING!A25,PERSALDATA!$D$2:$D$20871,WORKING!B25,PERSALDATA!$E$2:$E$20871,WORKING!C25)</f>
        <v>2151022.7399999998</v>
      </c>
    </row>
    <row r="26" spans="1:29" x14ac:dyDescent="0.25">
      <c r="A26" s="2">
        <f>Results!$D$3</f>
        <v>1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0.599801170264191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5.5695479662425065E-2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2.5667579953666534E-2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5.1341814465098836E-3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5.4633919256933915E-2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7.7973798280876347E-2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1.8336475481714989E-2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1.9716504008853477E-4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2.7505505431830311E-2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0.13505472518176345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7.481413879311842E-2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7.0562832989317342E-2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6.9562832989317355E-2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6.7562832989317353E-2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1.3792520036239665E-2</v>
      </c>
      <c r="AB26" s="2">
        <f>SUMIFS(PERSALDATA!$G$2:$G$20871,PERSALDATA!$A$2:$A$20871,WORKING!A26,PERSALDATA!$D$2:$D$20871,WORKING!B26,PERSALDATA!$E$2:$E$20871,WORKING!C26,PERSALDATA!$F$2:$F$20871,"S&amp;W: BASIC SALARY (RES)")</f>
        <v>3</v>
      </c>
      <c r="AC26" s="2">
        <f>SUMIFS(PERSALDATA!$H$2:$H$20871,PERSALDATA!$A$2:$A$20871,WORKING!A26,PERSALDATA!$D$2:$D$20871,WORKING!B26,PERSALDATA!$E$2:$E$20871,WORKING!C26)</f>
        <v>946719.55999999994</v>
      </c>
    </row>
    <row r="27" spans="1:29" x14ac:dyDescent="0.25">
      <c r="A27" s="2">
        <f>Results!$D$3</f>
        <v>1</v>
      </c>
      <c r="B27" s="2">
        <v>2</v>
      </c>
      <c r="C27" s="2">
        <v>8</v>
      </c>
      <c r="D27" s="62" t="str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/>
      </c>
      <c r="E27" s="62" t="str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/>
      </c>
      <c r="F27" s="62" t="str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/>
      </c>
      <c r="G27" s="69" t="str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/>
      </c>
      <c r="H27" s="62" t="str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/>
      </c>
      <c r="I27" s="62" t="str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/>
      </c>
      <c r="J27" s="62" t="str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/>
      </c>
      <c r="K27" s="62" t="str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/>
      </c>
      <c r="L27" s="62" t="str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/>
      </c>
      <c r="M27" s="62" t="str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/>
      </c>
      <c r="N27" s="62" t="str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/>
      </c>
      <c r="O27" s="62" t="str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/>
      </c>
      <c r="P27" s="62" t="str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/>
      </c>
      <c r="Q27" s="62" t="str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/>
      </c>
      <c r="R27" s="62" t="str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/>
      </c>
      <c r="S27" s="62" t="str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/>
      </c>
      <c r="T27" s="62" t="str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/>
      </c>
      <c r="U27" s="62" t="str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/>
      </c>
      <c r="V27" s="62" t="str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/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7.3827684520804057E-2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7.0033119199051808E-2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6.9033119199051793E-2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6.7033119199051777E-2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0</v>
      </c>
      <c r="AB27" s="2">
        <f>SUMIFS(PERSALDATA!$G$2:$G$20871,PERSALDATA!$A$2:$A$20871,WORKING!A27,PERSALDATA!$D$2:$D$20871,WORKING!B27,PERSALDATA!$E$2:$E$20871,WORKING!C27,PERSALDATA!$F$2:$F$20871,"S&amp;W: BASIC SALARY (RES)")</f>
        <v>0</v>
      </c>
      <c r="AC27" s="2">
        <f>SUMIFS(PERSALDATA!$H$2:$H$20871,PERSALDATA!$A$2:$A$20871,WORKING!A27,PERSALDATA!$D$2:$D$20871,WORKING!B27,PERSALDATA!$E$2:$E$20871,WORKING!C27)</f>
        <v>0</v>
      </c>
    </row>
    <row r="28" spans="1:29" x14ac:dyDescent="0.25">
      <c r="A28" s="2">
        <f>Results!$D$3</f>
        <v>1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0.77072903835316897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6.9652018409299549E-2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3.6345074677013443E-2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2.2894512516782196E-2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0.10019422692526204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0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1.8512911847386686E-4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7.3558297499781947E-2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6.9979966940981603E-2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6.8979966940981616E-2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6.69799669409816E-2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1.4108629255315959E-2</v>
      </c>
      <c r="AB28" s="2">
        <f>SUMIFS(PERSALDATA!$G$2:$G$20871,PERSALDATA!$A$2:$A$20871,WORKING!A28,PERSALDATA!$D$2:$D$20871,WORKING!B28,PERSALDATA!$E$2:$E$20871,WORKING!C28,PERSALDATA!$F$2:$F$20871,"S&amp;W: BASIC SALARY (RES)")</f>
        <v>2</v>
      </c>
      <c r="AC28" s="2">
        <f>SUMIFS(PERSALDATA!$H$2:$H$20871,PERSALDATA!$A$2:$A$20871,WORKING!A28,PERSALDATA!$D$2:$D$20871,WORKING!B28,PERSALDATA!$E$2:$E$20871,WORKING!C28)</f>
        <v>693353.91999999993</v>
      </c>
    </row>
    <row r="29" spans="1:29" x14ac:dyDescent="0.25">
      <c r="A29" s="2">
        <f>Results!$D$3</f>
        <v>1</v>
      </c>
      <c r="B29" s="2">
        <v>2</v>
      </c>
      <c r="C29" s="2">
        <v>10</v>
      </c>
      <c r="D29" s="62" t="str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/>
      </c>
      <c r="E29" s="62" t="str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/>
      </c>
      <c r="F29" s="62" t="str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/>
      </c>
      <c r="G29" s="69" t="str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/>
      </c>
      <c r="H29" s="62" t="str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/>
      </c>
      <c r="I29" s="62" t="str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/>
      </c>
      <c r="J29" s="62" t="str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/>
      </c>
      <c r="K29" s="62" t="str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/>
      </c>
      <c r="L29" s="62" t="str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/>
      </c>
      <c r="M29" s="62" t="str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/>
      </c>
      <c r="N29" s="62" t="str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/>
      </c>
      <c r="O29" s="62" t="str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/>
      </c>
      <c r="P29" s="62" t="str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/>
      </c>
      <c r="Q29" s="62" t="str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/>
      </c>
      <c r="R29" s="62" t="str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/>
      </c>
      <c r="S29" s="62" t="str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/>
      </c>
      <c r="T29" s="62" t="str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/>
      </c>
      <c r="U29" s="62" t="str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/>
      </c>
      <c r="V29" s="62" t="str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/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7.3827684520804057E-2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7.0033119199051808E-2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6.9033119199051793E-2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6.7033119199051777E-2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0</v>
      </c>
      <c r="AB29" s="2">
        <f>SUMIFS(PERSALDATA!$G$2:$G$20871,PERSALDATA!$A$2:$A$20871,WORKING!A29,PERSALDATA!$D$2:$D$20871,WORKING!B29,PERSALDATA!$E$2:$E$20871,WORKING!C29,PERSALDATA!$F$2:$F$20871,"S&amp;W: BASIC SALARY (RES)")</f>
        <v>0</v>
      </c>
      <c r="AC29" s="2">
        <f>SUMIFS(PERSALDATA!$H$2:$H$20871,PERSALDATA!$A$2:$A$20871,WORKING!A29,PERSALDATA!$D$2:$D$20871,WORKING!B29,PERSALDATA!$E$2:$E$20871,WORKING!C29)</f>
        <v>0</v>
      </c>
    </row>
    <row r="30" spans="1:29" x14ac:dyDescent="0.25">
      <c r="A30" s="2">
        <f>Results!$D$3</f>
        <v>1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0.63506183321101661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5.7550345728289862E-2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0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2.2121183806897256E-2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8.2557818756428689E-2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4.2392307278790946E-2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9.6318695843057377E-5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5.4086234377514253E-2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0.10613395814521949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1.4666737462458897E-2</v>
      </c>
      <c r="AB30" s="2">
        <f>SUMIFS(PERSALDATA!$G$2:$G$20871,PERSALDATA!$A$2:$A$20871,WORKING!A30,PERSALDATA!$D$2:$D$20871,WORKING!B30,PERSALDATA!$E$2:$E$20871,WORKING!C30,PERSALDATA!$F$2:$F$20871,"S&amp;W: BASIC SALARY (RES)")</f>
        <v>1</v>
      </c>
      <c r="AC30" s="2">
        <f>SUMIFS(PERSALDATA!$H$2:$H$20871,PERSALDATA!$A$2:$A$20871,WORKING!A30,PERSALDATA!$D$2:$D$20871,WORKING!B30,PERSALDATA!$E$2:$E$20871,WORKING!C30)</f>
        <v>666329.61999999988</v>
      </c>
    </row>
    <row r="31" spans="1:29" x14ac:dyDescent="0.25">
      <c r="A31" s="2">
        <f>Results!$D$3</f>
        <v>1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0.67994990496884489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6.1770204577886102E-2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0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1.3716943481387129E-2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8.8393263425997834E-2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1.2077912693954525E-2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9.1251975396260774E-5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7.4993665110994423E-2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6.9006853765538778E-2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1.4792877068148247E-2</v>
      </c>
      <c r="AB31" s="2">
        <f>SUMIFS(PERSALDATA!$G$2:$G$20871,PERSALDATA!$A$2:$A$20871,WORKING!A31,PERSALDATA!$D$2:$D$20871,WORKING!B31,PERSALDATA!$E$2:$E$20871,WORKING!C31,PERSALDATA!$F$2:$F$20871,"S&amp;W: BASIC SALARY (RES)")</f>
        <v>4</v>
      </c>
      <c r="AC31" s="2">
        <f>SUMIFS(PERSALDATA!$H$2:$H$20871,PERSALDATA!$A$2:$A$20871,WORKING!A31,PERSALDATA!$D$2:$D$20871,WORKING!B31,PERSALDATA!$E$2:$E$20871,WORKING!C31)</f>
        <v>2813308.96</v>
      </c>
    </row>
    <row r="32" spans="1:29" x14ac:dyDescent="0.25">
      <c r="A32" s="2">
        <f>Results!$D$3</f>
        <v>1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0.60817058572785432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5.4990195321134479E-2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1.1416775331666016E-2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1.4481179839674571E-2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7.9061930743121844E-2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2.3538584527549856E-2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7.2680517858089068E-5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0.17232614767469512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3.5941920316445865E-2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1.4610440464662023E-2</v>
      </c>
      <c r="AB32" s="2">
        <f>SUMIFS(PERSALDATA!$G$2:$G$20871,PERSALDATA!$A$2:$A$20871,WORKING!A32,PERSALDATA!$D$2:$D$20871,WORKING!B32,PERSALDATA!$E$2:$E$20871,WORKING!C32,PERSALDATA!$F$2:$F$20871,"S&amp;W: BASIC SALARY (RES)")</f>
        <v>2</v>
      </c>
      <c r="AC32" s="2">
        <f>SUMIFS(PERSALDATA!$H$2:$H$20871,PERSALDATA!$A$2:$A$20871,WORKING!A32,PERSALDATA!$D$2:$D$20871,WORKING!B32,PERSALDATA!$E$2:$E$20871,WORKING!C32)</f>
        <v>1766085.3799999997</v>
      </c>
    </row>
    <row r="33" spans="1:29" x14ac:dyDescent="0.25">
      <c r="A33" s="2">
        <f>Results!$D$3</f>
        <v>1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0.61390804994159542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4.0445061073138618E-2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0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1.7322530841847508E-2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7.9807890316680299E-2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2.5074633522471513E-2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5.5700795582543298E-5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0.19832771856859727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2.5058414940086832E-2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1.4739326525438549E-2</v>
      </c>
      <c r="AB33" s="2">
        <f>SUMIFS(PERSALDATA!$G$2:$G$20871,PERSALDATA!$A$2:$A$20871,WORKING!A33,PERSALDATA!$D$2:$D$20871,WORKING!B33,PERSALDATA!$E$2:$E$20871,WORKING!C33,PERSALDATA!$F$2:$F$20871,"S&amp;W: BASIC SALARY (RES)")</f>
        <v>4</v>
      </c>
      <c r="AC33" s="2">
        <f>SUMIFS(PERSALDATA!$H$2:$H$20871,PERSALDATA!$A$2:$A$20871,WORKING!A33,PERSALDATA!$D$2:$D$20871,WORKING!B33,PERSALDATA!$E$2:$E$20871,WORKING!C33)</f>
        <v>4608910.83</v>
      </c>
    </row>
    <row r="34" spans="1:29" x14ac:dyDescent="0.25">
      <c r="A34" s="2">
        <f>Results!$D$3</f>
        <v>1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0.58149275430355252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5.2663044439494433E-2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0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7.5593893861228958E-2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4.5423459421934878E-5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0.26153406771134535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2.8670816224956788E-2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1.499931864810867E-2</v>
      </c>
      <c r="AB34" s="2">
        <f>SUMIFS(PERSALDATA!$G$2:$G$20871,PERSALDATA!$A$2:$A$20871,WORKING!A34,PERSALDATA!$D$2:$D$20871,WORKING!B34,PERSALDATA!$E$2:$E$20871,WORKING!C34,PERSALDATA!$F$2:$F$20871,"S&amp;W: BASIC SALARY (RES)")</f>
        <v>1</v>
      </c>
      <c r="AC34" s="2">
        <f>SUMIFS(PERSALDATA!$H$2:$H$20871,PERSALDATA!$A$2:$A$20871,WORKING!A34,PERSALDATA!$D$2:$D$20871,WORKING!B34,PERSALDATA!$E$2:$E$20871,WORKING!C34)</f>
        <v>1412926.29</v>
      </c>
    </row>
    <row r="35" spans="1:29" x14ac:dyDescent="0.25">
      <c r="A35" s="2">
        <f>Results!$D$3</f>
        <v>1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1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1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1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1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1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1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1</v>
      </c>
      <c r="B42" s="2">
        <v>3</v>
      </c>
      <c r="C42" s="2">
        <v>6</v>
      </c>
      <c r="D42" s="62" t="str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/>
      </c>
      <c r="E42" s="62" t="str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/>
      </c>
      <c r="F42" s="62" t="str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/>
      </c>
      <c r="G42" s="69" t="str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/>
      </c>
      <c r="H42" s="62" t="str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/>
      </c>
      <c r="I42" s="62" t="str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/>
      </c>
      <c r="J42" s="62" t="str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/>
      </c>
      <c r="K42" s="62" t="str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/>
      </c>
      <c r="L42" s="62" t="str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/>
      </c>
      <c r="M42" s="62" t="str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/>
      </c>
      <c r="N42" s="62" t="str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/>
      </c>
      <c r="O42" s="62" t="str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/>
      </c>
      <c r="P42" s="62" t="str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/>
      </c>
      <c r="Q42" s="62" t="str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/>
      </c>
      <c r="R42" s="62" t="str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/>
      </c>
      <c r="S42" s="62" t="str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/>
      </c>
      <c r="T42" s="62" t="str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/>
      </c>
      <c r="U42" s="62" t="str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/>
      </c>
      <c r="V42" s="62" t="str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/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7.3827684520804057E-2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7.0033119199051808E-2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6.9033119199051793E-2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6.7033119199051777E-2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0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0</v>
      </c>
    </row>
    <row r="43" spans="1:29" x14ac:dyDescent="0.25">
      <c r="A43" s="2">
        <f>Results!$D$3</f>
        <v>1</v>
      </c>
      <c r="B43" s="2">
        <v>3</v>
      </c>
      <c r="C43" s="2">
        <v>7</v>
      </c>
      <c r="D43" s="62" t="str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/>
      </c>
      <c r="E43" s="62" t="str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/>
      </c>
      <c r="F43" s="62" t="str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/>
      </c>
      <c r="G43" s="69" t="str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/>
      </c>
      <c r="H43" s="62" t="str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/>
      </c>
      <c r="I43" s="62" t="str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/>
      </c>
      <c r="J43" s="62" t="str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/>
      </c>
      <c r="K43" s="62" t="str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/>
      </c>
      <c r="L43" s="62" t="str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/>
      </c>
      <c r="M43" s="62" t="str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/>
      </c>
      <c r="N43" s="62" t="str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/>
      </c>
      <c r="O43" s="62" t="str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/>
      </c>
      <c r="P43" s="62" t="str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/>
      </c>
      <c r="Q43" s="62" t="str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/>
      </c>
      <c r="R43" s="62" t="str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/>
      </c>
      <c r="S43" s="62" t="str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/>
      </c>
      <c r="T43" s="62" t="str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/>
      </c>
      <c r="U43" s="62" t="str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/>
      </c>
      <c r="V43" s="62" t="str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/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7.3827684520804057E-2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7.0033119199051808E-2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6.9033119199051793E-2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6.7033119199051777E-2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0</v>
      </c>
      <c r="AB43" s="2">
        <f>SUMIFS(PERSALDATA!$G$2:$G$20871,PERSALDATA!$A$2:$A$20871,WORKING!A43,PERSALDATA!$D$2:$D$20871,WORKING!B43,PERSALDATA!$E$2:$E$20871,WORKING!C43,PERSALDATA!$F$2:$F$20871,"S&amp;W: BASIC SALARY (RES)")</f>
        <v>0</v>
      </c>
      <c r="AC43" s="2">
        <f>SUMIFS(PERSALDATA!$H$2:$H$20871,PERSALDATA!$A$2:$A$20871,WORKING!A43,PERSALDATA!$D$2:$D$20871,WORKING!B43,PERSALDATA!$E$2:$E$20871,WORKING!C43)</f>
        <v>0</v>
      </c>
    </row>
    <row r="44" spans="1:29" x14ac:dyDescent="0.25">
      <c r="A44" s="2">
        <f>Results!$D$3</f>
        <v>1</v>
      </c>
      <c r="B44" s="2">
        <v>3</v>
      </c>
      <c r="C44" s="2">
        <v>8</v>
      </c>
      <c r="D44" s="62" t="str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/>
      </c>
      <c r="E44" s="62" t="str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/>
      </c>
      <c r="F44" s="62" t="str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/>
      </c>
      <c r="G44" s="69" t="str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/>
      </c>
      <c r="H44" s="62" t="str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/>
      </c>
      <c r="I44" s="62" t="str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/>
      </c>
      <c r="J44" s="62" t="str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/>
      </c>
      <c r="K44" s="62" t="str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/>
      </c>
      <c r="L44" s="62" t="str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/>
      </c>
      <c r="M44" s="62" t="str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/>
      </c>
      <c r="N44" s="62" t="str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/>
      </c>
      <c r="O44" s="62" t="str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/>
      </c>
      <c r="P44" s="62" t="str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/>
      </c>
      <c r="Q44" s="62" t="str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/>
      </c>
      <c r="R44" s="62" t="str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/>
      </c>
      <c r="S44" s="62" t="str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/>
      </c>
      <c r="T44" s="62" t="str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/>
      </c>
      <c r="U44" s="62" t="str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/>
      </c>
      <c r="V44" s="62" t="str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/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7.3827684520804057E-2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7.0033119199051808E-2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6.9033119199051793E-2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6.7033119199051777E-2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0</v>
      </c>
      <c r="AB44" s="2">
        <f>SUMIFS(PERSALDATA!$G$2:$G$20871,PERSALDATA!$A$2:$A$20871,WORKING!A44,PERSALDATA!$D$2:$D$20871,WORKING!B44,PERSALDATA!$E$2:$E$20871,WORKING!C44,PERSALDATA!$F$2:$F$20871,"S&amp;W: BASIC SALARY (RES)")</f>
        <v>0</v>
      </c>
      <c r="AC44" s="2">
        <f>SUMIFS(PERSALDATA!$H$2:$H$20871,PERSALDATA!$A$2:$A$20871,WORKING!A44,PERSALDATA!$D$2:$D$20871,WORKING!B44,PERSALDATA!$E$2:$E$20871,WORKING!C44)</f>
        <v>0</v>
      </c>
    </row>
    <row r="45" spans="1:29" x14ac:dyDescent="0.25">
      <c r="A45" s="2">
        <f>Results!$D$3</f>
        <v>1</v>
      </c>
      <c r="B45" s="2">
        <v>3</v>
      </c>
      <c r="C45" s="2">
        <v>9</v>
      </c>
      <c r="D45" s="62" t="str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/>
      </c>
      <c r="E45" s="62" t="str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/>
      </c>
      <c r="F45" s="62" t="str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/>
      </c>
      <c r="G45" s="69" t="str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/>
      </c>
      <c r="H45" s="62" t="str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/>
      </c>
      <c r="I45" s="62" t="str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/>
      </c>
      <c r="J45" s="62" t="str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/>
      </c>
      <c r="K45" s="62" t="str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/>
      </c>
      <c r="L45" s="62" t="str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/>
      </c>
      <c r="M45" s="62" t="str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/>
      </c>
      <c r="N45" s="62" t="str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/>
      </c>
      <c r="O45" s="62" t="str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/>
      </c>
      <c r="P45" s="62" t="str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/>
      </c>
      <c r="Q45" s="62" t="str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/>
      </c>
      <c r="R45" s="62" t="str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/>
      </c>
      <c r="S45" s="62" t="str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/>
      </c>
      <c r="T45" s="62" t="str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/>
      </c>
      <c r="U45" s="62" t="str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/>
      </c>
      <c r="V45" s="62" t="str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/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0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1</v>
      </c>
      <c r="B46" s="2">
        <v>3</v>
      </c>
      <c r="C46" s="2">
        <v>10</v>
      </c>
      <c r="D46" s="62" t="str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/>
      </c>
      <c r="E46" s="62" t="str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/>
      </c>
      <c r="F46" s="62" t="str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/>
      </c>
      <c r="G46" s="69" t="str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/>
      </c>
      <c r="H46" s="62" t="str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/>
      </c>
      <c r="I46" s="62" t="str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/>
      </c>
      <c r="J46" s="62" t="str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/>
      </c>
      <c r="K46" s="62" t="str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/>
      </c>
      <c r="L46" s="62" t="str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/>
      </c>
      <c r="M46" s="62" t="str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/>
      </c>
      <c r="N46" s="62" t="str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/>
      </c>
      <c r="O46" s="62" t="str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/>
      </c>
      <c r="P46" s="62" t="str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/>
      </c>
      <c r="Q46" s="62" t="str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/>
      </c>
      <c r="R46" s="62" t="str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/>
      </c>
      <c r="S46" s="62" t="str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/>
      </c>
      <c r="T46" s="62" t="str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/>
      </c>
      <c r="U46" s="62" t="str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/>
      </c>
      <c r="V46" s="62" t="str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/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7.3827684520804057E-2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7.0033119199051808E-2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6.9033119199051793E-2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6.7033119199051777E-2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0</v>
      </c>
      <c r="AB46" s="2">
        <f>SUMIFS(PERSALDATA!$G$2:$G$20871,PERSALDATA!$A$2:$A$20871,WORKING!A46,PERSALDATA!$D$2:$D$20871,WORKING!B46,PERSALDATA!$E$2:$E$20871,WORKING!C46,PERSALDATA!$F$2:$F$20871,"S&amp;W: BASIC SALARY (RES)")</f>
        <v>0</v>
      </c>
      <c r="AC46" s="2">
        <f>SUMIFS(PERSALDATA!$H$2:$H$20871,PERSALDATA!$A$2:$A$20871,WORKING!A46,PERSALDATA!$D$2:$D$20871,WORKING!B46,PERSALDATA!$E$2:$E$20871,WORKING!C46)</f>
        <v>0</v>
      </c>
    </row>
    <row r="47" spans="1:29" x14ac:dyDescent="0.25">
      <c r="A47" s="2">
        <f>Results!$D$3</f>
        <v>1</v>
      </c>
      <c r="B47" s="2">
        <v>3</v>
      </c>
      <c r="C47" s="2">
        <v>11</v>
      </c>
      <c r="D47" s="62" t="str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/>
      </c>
      <c r="E47" s="62" t="str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/>
      </c>
      <c r="F47" s="62" t="str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/>
      </c>
      <c r="G47" s="69" t="str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/>
      </c>
      <c r="H47" s="62" t="str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/>
      </c>
      <c r="I47" s="62" t="str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/>
      </c>
      <c r="J47" s="62" t="str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/>
      </c>
      <c r="K47" s="62" t="str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/>
      </c>
      <c r="L47" s="62" t="str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/>
      </c>
      <c r="M47" s="62" t="str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/>
      </c>
      <c r="N47" s="62" t="str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/>
      </c>
      <c r="O47" s="62" t="str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/>
      </c>
      <c r="P47" s="62" t="str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/>
      </c>
      <c r="Q47" s="62" t="str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/>
      </c>
      <c r="R47" s="62" t="str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/>
      </c>
      <c r="S47" s="62" t="str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/>
      </c>
      <c r="T47" s="62" t="str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/>
      </c>
      <c r="U47" s="62" t="str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/>
      </c>
      <c r="V47" s="62" t="str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/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0</v>
      </c>
      <c r="AB47" s="2">
        <f>SUMIFS(PERSALDATA!$G$2:$G$20871,PERSALDATA!$A$2:$A$20871,WORKING!A47,PERSALDATA!$D$2:$D$20871,WORKING!B47,PERSALDATA!$E$2:$E$20871,WORKING!C47,PERSALDATA!$F$2:$F$20871,"S&amp;W: BASIC SALARY (RES)")</f>
        <v>0</v>
      </c>
      <c r="AC47" s="2">
        <f>SUMIFS(PERSALDATA!$H$2:$H$20871,PERSALDATA!$A$2:$A$20871,WORKING!A47,PERSALDATA!$D$2:$D$20871,WORKING!B47,PERSALDATA!$E$2:$E$20871,WORKING!C47)</f>
        <v>0</v>
      </c>
    </row>
    <row r="48" spans="1:29" x14ac:dyDescent="0.25">
      <c r="A48" s="2">
        <f>Results!$D$3</f>
        <v>1</v>
      </c>
      <c r="B48" s="2">
        <v>3</v>
      </c>
      <c r="C48" s="2">
        <v>12</v>
      </c>
      <c r="D48" s="62" t="str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/>
      </c>
      <c r="E48" s="62" t="str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/>
      </c>
      <c r="F48" s="62" t="str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/>
      </c>
      <c r="G48" s="69" t="str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/>
      </c>
      <c r="H48" s="62" t="str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/>
      </c>
      <c r="I48" s="62" t="str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/>
      </c>
      <c r="J48" s="62" t="str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/>
      </c>
      <c r="K48" s="62" t="str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/>
      </c>
      <c r="L48" s="62" t="str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/>
      </c>
      <c r="M48" s="62" t="str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/>
      </c>
      <c r="N48" s="62" t="str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/>
      </c>
      <c r="O48" s="62" t="str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/>
      </c>
      <c r="P48" s="62" t="str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/>
      </c>
      <c r="Q48" s="62" t="str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/>
      </c>
      <c r="R48" s="62" t="str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/>
      </c>
      <c r="S48" s="62" t="str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/>
      </c>
      <c r="T48" s="62" t="str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/>
      </c>
      <c r="U48" s="62" t="str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/>
      </c>
      <c r="V48" s="62" t="str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/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0</v>
      </c>
      <c r="AB48" s="2">
        <f>SUMIFS(PERSALDATA!$G$2:$G$20871,PERSALDATA!$A$2:$A$20871,WORKING!A48,PERSALDATA!$D$2:$D$20871,WORKING!B48,PERSALDATA!$E$2:$E$20871,WORKING!C48,PERSALDATA!$F$2:$F$20871,"S&amp;W: BASIC SALARY (RES)")</f>
        <v>0</v>
      </c>
      <c r="AC48" s="2">
        <f>SUMIFS(PERSALDATA!$H$2:$H$20871,PERSALDATA!$A$2:$A$20871,WORKING!A48,PERSALDATA!$D$2:$D$20871,WORKING!B48,PERSALDATA!$E$2:$E$20871,WORKING!C48)</f>
        <v>0</v>
      </c>
    </row>
    <row r="49" spans="1:29" x14ac:dyDescent="0.25">
      <c r="A49" s="2">
        <f>Results!$D$3</f>
        <v>1</v>
      </c>
      <c r="B49" s="2">
        <v>3</v>
      </c>
      <c r="C49" s="2">
        <v>13</v>
      </c>
      <c r="D49" s="62" t="str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/>
      </c>
      <c r="E49" s="62" t="str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/>
      </c>
      <c r="F49" s="62" t="str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/>
      </c>
      <c r="G49" s="69" t="str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/>
      </c>
      <c r="H49" s="62" t="str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/>
      </c>
      <c r="I49" s="62" t="str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/>
      </c>
      <c r="J49" s="62" t="str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/>
      </c>
      <c r="K49" s="62" t="str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/>
      </c>
      <c r="L49" s="62" t="str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/>
      </c>
      <c r="M49" s="62" t="str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/>
      </c>
      <c r="N49" s="62" t="str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/>
      </c>
      <c r="O49" s="62" t="str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/>
      </c>
      <c r="P49" s="62" t="str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/>
      </c>
      <c r="Q49" s="62" t="str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/>
      </c>
      <c r="R49" s="62" t="str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/>
      </c>
      <c r="S49" s="62" t="str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/>
      </c>
      <c r="T49" s="62" t="str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/>
      </c>
      <c r="U49" s="62" t="str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/>
      </c>
      <c r="V49" s="62" t="str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/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0</v>
      </c>
      <c r="AB49" s="2">
        <f>SUMIFS(PERSALDATA!$G$2:$G$20871,PERSALDATA!$A$2:$A$20871,WORKING!A49,PERSALDATA!$D$2:$D$20871,WORKING!B49,PERSALDATA!$E$2:$E$20871,WORKING!C49,PERSALDATA!$F$2:$F$20871,"S&amp;W: BASIC SALARY (RES)")</f>
        <v>0</v>
      </c>
      <c r="AC49" s="2">
        <f>SUMIFS(PERSALDATA!$H$2:$H$20871,PERSALDATA!$A$2:$A$20871,WORKING!A49,PERSALDATA!$D$2:$D$20871,WORKING!B49,PERSALDATA!$E$2:$E$20871,WORKING!C49)</f>
        <v>0</v>
      </c>
    </row>
    <row r="50" spans="1:29" x14ac:dyDescent="0.25">
      <c r="A50" s="2">
        <f>Results!$D$3</f>
        <v>1</v>
      </c>
      <c r="B50" s="2">
        <v>3</v>
      </c>
      <c r="C50" s="2">
        <v>14</v>
      </c>
      <c r="D50" s="62" t="str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/>
      </c>
      <c r="E50" s="62" t="str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/>
      </c>
      <c r="F50" s="62" t="str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/>
      </c>
      <c r="G50" s="69" t="str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/>
      </c>
      <c r="H50" s="62" t="str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/>
      </c>
      <c r="I50" s="62" t="str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/>
      </c>
      <c r="J50" s="62" t="str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/>
      </c>
      <c r="K50" s="62" t="str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/>
      </c>
      <c r="L50" s="62" t="str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/>
      </c>
      <c r="M50" s="62" t="str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/>
      </c>
      <c r="N50" s="62" t="str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/>
      </c>
      <c r="O50" s="62" t="str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/>
      </c>
      <c r="P50" s="62" t="str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/>
      </c>
      <c r="Q50" s="62" t="str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/>
      </c>
      <c r="R50" s="62" t="str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/>
      </c>
      <c r="S50" s="62" t="str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/>
      </c>
      <c r="T50" s="62" t="str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/>
      </c>
      <c r="U50" s="62" t="str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/>
      </c>
      <c r="V50" s="62" t="str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/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0</v>
      </c>
      <c r="AB50" s="2">
        <f>SUMIFS(PERSALDATA!$G$2:$G$20871,PERSALDATA!$A$2:$A$20871,WORKING!A50,PERSALDATA!$D$2:$D$20871,WORKING!B50,PERSALDATA!$E$2:$E$20871,WORKING!C50,PERSALDATA!$F$2:$F$20871,"S&amp;W: BASIC SALARY (RES)")</f>
        <v>0</v>
      </c>
      <c r="AC50" s="2">
        <f>SUMIFS(PERSALDATA!$H$2:$H$20871,PERSALDATA!$A$2:$A$20871,WORKING!A50,PERSALDATA!$D$2:$D$20871,WORKING!B50,PERSALDATA!$E$2:$E$20871,WORKING!C50)</f>
        <v>0</v>
      </c>
    </row>
    <row r="51" spans="1:29" x14ac:dyDescent="0.25">
      <c r="A51" s="2">
        <f>Results!$D$3</f>
        <v>1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1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1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1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1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1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1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1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1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1</v>
      </c>
      <c r="B60" s="2">
        <v>4</v>
      </c>
      <c r="C60" s="2">
        <v>7</v>
      </c>
      <c r="D60" s="62" t="str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/>
      </c>
      <c r="E60" s="62" t="str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/>
      </c>
      <c r="F60" s="62" t="str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/>
      </c>
      <c r="G60" s="69" t="str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/>
      </c>
      <c r="H60" s="62" t="str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/>
      </c>
      <c r="I60" s="62" t="str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/>
      </c>
      <c r="J60" s="62" t="str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/>
      </c>
      <c r="K60" s="62" t="str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/>
      </c>
      <c r="L60" s="62" t="str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/>
      </c>
      <c r="M60" s="62" t="str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/>
      </c>
      <c r="N60" s="62" t="str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/>
      </c>
      <c r="O60" s="62" t="str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/>
      </c>
      <c r="P60" s="62" t="str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/>
      </c>
      <c r="Q60" s="62" t="str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/>
      </c>
      <c r="R60" s="62" t="str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/>
      </c>
      <c r="S60" s="62" t="str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/>
      </c>
      <c r="T60" s="62" t="str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/>
      </c>
      <c r="U60" s="62" t="str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/>
      </c>
      <c r="V60" s="62" t="str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/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7.3827684520804057E-2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7.0033119199051808E-2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6.9033119199051793E-2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6.7033119199051777E-2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0</v>
      </c>
      <c r="AB60" s="2">
        <f>SUMIFS(PERSALDATA!$G$2:$G$20871,PERSALDATA!$A$2:$A$20871,WORKING!A60,PERSALDATA!$D$2:$D$20871,WORKING!B60,PERSALDATA!$E$2:$E$20871,WORKING!C60,PERSALDATA!$F$2:$F$20871,"S&amp;W: BASIC SALARY (RES)")</f>
        <v>0</v>
      </c>
      <c r="AC60" s="2">
        <f>SUMIFS(PERSALDATA!$H$2:$H$20871,PERSALDATA!$A$2:$A$20871,WORKING!A60,PERSALDATA!$D$2:$D$20871,WORKING!B60,PERSALDATA!$E$2:$E$20871,WORKING!C60)</f>
        <v>0</v>
      </c>
    </row>
    <row r="61" spans="1:29" x14ac:dyDescent="0.25">
      <c r="A61" s="2">
        <f>Results!$D$3</f>
        <v>1</v>
      </c>
      <c r="B61" s="2">
        <v>4</v>
      </c>
      <c r="C61" s="2">
        <v>8</v>
      </c>
      <c r="D61" s="62" t="str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/>
      </c>
      <c r="E61" s="62" t="str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/>
      </c>
      <c r="F61" s="62" t="str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/>
      </c>
      <c r="G61" s="69" t="str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/>
      </c>
      <c r="H61" s="62" t="str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/>
      </c>
      <c r="I61" s="62" t="str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/>
      </c>
      <c r="J61" s="62" t="str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/>
      </c>
      <c r="K61" s="62" t="str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/>
      </c>
      <c r="L61" s="62" t="str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/>
      </c>
      <c r="M61" s="62" t="str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/>
      </c>
      <c r="N61" s="62" t="str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/>
      </c>
      <c r="O61" s="62" t="str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/>
      </c>
      <c r="P61" s="62" t="str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/>
      </c>
      <c r="Q61" s="62" t="str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/>
      </c>
      <c r="R61" s="62" t="str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/>
      </c>
      <c r="S61" s="62" t="str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/>
      </c>
      <c r="T61" s="62" t="str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/>
      </c>
      <c r="U61" s="62" t="str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/>
      </c>
      <c r="V61" s="62" t="str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/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0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1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1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1</v>
      </c>
      <c r="B64" s="2">
        <v>4</v>
      </c>
      <c r="C64" s="2">
        <v>11</v>
      </c>
      <c r="D64" s="62" t="str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/>
      </c>
      <c r="E64" s="62" t="str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/>
      </c>
      <c r="F64" s="62" t="str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/>
      </c>
      <c r="G64" s="69" t="str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/>
      </c>
      <c r="H64" s="62" t="str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/>
      </c>
      <c r="I64" s="62" t="str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/>
      </c>
      <c r="J64" s="62" t="str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/>
      </c>
      <c r="K64" s="62" t="str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/>
      </c>
      <c r="L64" s="62" t="str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/>
      </c>
      <c r="M64" s="62" t="str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/>
      </c>
      <c r="N64" s="62" t="str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/>
      </c>
      <c r="O64" s="62" t="str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/>
      </c>
      <c r="P64" s="62" t="str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/>
      </c>
      <c r="Q64" s="62" t="str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/>
      </c>
      <c r="R64" s="62" t="str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/>
      </c>
      <c r="S64" s="62" t="str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/>
      </c>
      <c r="T64" s="62" t="str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/>
      </c>
      <c r="U64" s="62" t="str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/>
      </c>
      <c r="V64" s="62" t="str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/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0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1</v>
      </c>
      <c r="B65" s="2">
        <v>4</v>
      </c>
      <c r="C65" s="2">
        <v>12</v>
      </c>
      <c r="D65" s="62" t="str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/>
      </c>
      <c r="E65" s="62" t="str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/>
      </c>
      <c r="F65" s="62" t="str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/>
      </c>
      <c r="G65" s="69" t="str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/>
      </c>
      <c r="H65" s="62" t="str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/>
      </c>
      <c r="I65" s="62" t="str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/>
      </c>
      <c r="J65" s="62" t="str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/>
      </c>
      <c r="K65" s="62" t="str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/>
      </c>
      <c r="L65" s="62" t="str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/>
      </c>
      <c r="M65" s="62" t="str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/>
      </c>
      <c r="N65" s="62" t="str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/>
      </c>
      <c r="O65" s="62" t="str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/>
      </c>
      <c r="P65" s="62" t="str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/>
      </c>
      <c r="Q65" s="62" t="str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/>
      </c>
      <c r="R65" s="62" t="str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/>
      </c>
      <c r="S65" s="62" t="str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/>
      </c>
      <c r="T65" s="62" t="str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/>
      </c>
      <c r="U65" s="62" t="str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/>
      </c>
      <c r="V65" s="62" t="str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/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0</v>
      </c>
      <c r="AB65" s="2">
        <f>SUMIFS(PERSALDATA!$G$2:$G$20871,PERSALDATA!$A$2:$A$20871,WORKING!A65,PERSALDATA!$D$2:$D$20871,WORKING!B65,PERSALDATA!$E$2:$E$20871,WORKING!C65,PERSALDATA!$F$2:$F$20871,"S&amp;W: BASIC SALARY (RES)")</f>
        <v>0</v>
      </c>
      <c r="AC65" s="2">
        <f>SUMIFS(PERSALDATA!$H$2:$H$20871,PERSALDATA!$A$2:$A$20871,WORKING!A65,PERSALDATA!$D$2:$D$20871,WORKING!B65,PERSALDATA!$E$2:$E$20871,WORKING!C65)</f>
        <v>0</v>
      </c>
    </row>
    <row r="66" spans="1:29" x14ac:dyDescent="0.25">
      <c r="A66" s="2">
        <f>Results!$D$3</f>
        <v>1</v>
      </c>
      <c r="B66" s="2">
        <v>4</v>
      </c>
      <c r="C66" s="2">
        <v>13</v>
      </c>
      <c r="D66" s="62" t="str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/>
      </c>
      <c r="E66" s="62" t="str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/>
      </c>
      <c r="F66" s="62" t="str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/>
      </c>
      <c r="G66" s="69" t="str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/>
      </c>
      <c r="H66" s="62" t="str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/>
      </c>
      <c r="I66" s="62" t="str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/>
      </c>
      <c r="J66" s="62" t="str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/>
      </c>
      <c r="K66" s="62" t="str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/>
      </c>
      <c r="L66" s="62" t="str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/>
      </c>
      <c r="M66" s="62" t="str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/>
      </c>
      <c r="N66" s="62" t="str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/>
      </c>
      <c r="O66" s="62" t="str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/>
      </c>
      <c r="P66" s="62" t="str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/>
      </c>
      <c r="Q66" s="62" t="str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/>
      </c>
      <c r="R66" s="62" t="str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/>
      </c>
      <c r="S66" s="62" t="str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/>
      </c>
      <c r="T66" s="62" t="str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/>
      </c>
      <c r="U66" s="62" t="str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/>
      </c>
      <c r="V66" s="62" t="str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/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0</v>
      </c>
      <c r="AB66" s="2">
        <f>SUMIFS(PERSALDATA!$G$2:$G$20871,PERSALDATA!$A$2:$A$20871,WORKING!A66,PERSALDATA!$D$2:$D$20871,WORKING!B66,PERSALDATA!$E$2:$E$20871,WORKING!C66,PERSALDATA!$F$2:$F$20871,"S&amp;W: BASIC SALARY (RES)")</f>
        <v>0</v>
      </c>
      <c r="AC66" s="2">
        <f>SUMIFS(PERSALDATA!$H$2:$H$20871,PERSALDATA!$A$2:$A$20871,WORKING!A66,PERSALDATA!$D$2:$D$20871,WORKING!B66,PERSALDATA!$E$2:$E$20871,WORKING!C66)</f>
        <v>0</v>
      </c>
    </row>
    <row r="67" spans="1:29" x14ac:dyDescent="0.25">
      <c r="A67" s="2">
        <f>Results!$D$3</f>
        <v>1</v>
      </c>
      <c r="B67" s="2">
        <v>4</v>
      </c>
      <c r="C67" s="2">
        <v>14</v>
      </c>
      <c r="D67" s="62" t="str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/>
      </c>
      <c r="E67" s="62" t="str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/>
      </c>
      <c r="F67" s="62" t="str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/>
      </c>
      <c r="G67" s="69" t="str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/>
      </c>
      <c r="H67" s="62" t="str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/>
      </c>
      <c r="I67" s="62" t="str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/>
      </c>
      <c r="J67" s="62" t="str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/>
      </c>
      <c r="K67" s="62" t="str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/>
      </c>
      <c r="L67" s="62" t="str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/>
      </c>
      <c r="M67" s="62" t="str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/>
      </c>
      <c r="N67" s="62" t="str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/>
      </c>
      <c r="O67" s="62" t="str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/>
      </c>
      <c r="P67" s="62" t="str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/>
      </c>
      <c r="Q67" s="62" t="str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/>
      </c>
      <c r="R67" s="62" t="str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/>
      </c>
      <c r="S67" s="62" t="str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/>
      </c>
      <c r="T67" s="62" t="str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/>
      </c>
      <c r="U67" s="62" t="str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/>
      </c>
      <c r="V67" s="62" t="str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/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0</v>
      </c>
      <c r="AB67" s="2">
        <f>SUMIFS(PERSALDATA!$G$2:$G$20871,PERSALDATA!$A$2:$A$20871,WORKING!A67,PERSALDATA!$D$2:$D$20871,WORKING!B67,PERSALDATA!$E$2:$E$20871,WORKING!C67,PERSALDATA!$F$2:$F$20871,"S&amp;W: BASIC SALARY (RES)")</f>
        <v>0</v>
      </c>
      <c r="AC67" s="2">
        <f>SUMIFS(PERSALDATA!$H$2:$H$20871,PERSALDATA!$A$2:$A$20871,WORKING!A67,PERSALDATA!$D$2:$D$20871,WORKING!B67,PERSALDATA!$E$2:$E$20871,WORKING!C67)</f>
        <v>0</v>
      </c>
    </row>
    <row r="68" spans="1:29" x14ac:dyDescent="0.25">
      <c r="A68" s="2">
        <f>Results!$D$3</f>
        <v>1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1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1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1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1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1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1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1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1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1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1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1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1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1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1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1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1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1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1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1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1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1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1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1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1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1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1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1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1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1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1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1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1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1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1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1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1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1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1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1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1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1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1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1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1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1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1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1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1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1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1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1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1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1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1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1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1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1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1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1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1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1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1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1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1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1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1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1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1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1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1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1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1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1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1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1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1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1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1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1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1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1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1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1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1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1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1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1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1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1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1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1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1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1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1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1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1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1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1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1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1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1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1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1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1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1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1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1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1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1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1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1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1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1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1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1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1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1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1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1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1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1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1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1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1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1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1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1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1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1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1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1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1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1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1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1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1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1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1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1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1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1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1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1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1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1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1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1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1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1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1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1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1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1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1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1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1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1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1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1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1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1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1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1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1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1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1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1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1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1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1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1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1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1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1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1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1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1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1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1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1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1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1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1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1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1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1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1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1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1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1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1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1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1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1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1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1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1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1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1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1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1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1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1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1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1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1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N9" sqref="N9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1</v>
      </c>
      <c r="E3" s="74" t="str">
        <f>INDEX(MAPs!$I$7:$J$54,MATCH(Results!$D$3,MAPs!$I$7:$I$54,0),2)</f>
        <v>The Presidency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33" t="s">
        <v>669</v>
      </c>
      <c r="M7" s="234"/>
      <c r="N7" s="235"/>
      <c r="O7" s="233" t="s">
        <v>670</v>
      </c>
      <c r="P7" s="234"/>
      <c r="Q7" s="235"/>
      <c r="R7" s="233" t="s">
        <v>671</v>
      </c>
      <c r="S7" s="234"/>
      <c r="T7" s="235"/>
      <c r="U7" s="233" t="s">
        <v>672</v>
      </c>
      <c r="V7" s="234"/>
      <c r="W7" s="235"/>
      <c r="X7" s="233" t="s">
        <v>673</v>
      </c>
      <c r="Y7" s="234"/>
      <c r="Z7" s="235"/>
      <c r="AA7" s="230" t="s">
        <v>674</v>
      </c>
      <c r="AB7" s="231"/>
      <c r="AC7" s="232"/>
      <c r="AP7" s="2"/>
      <c r="AQ7" s="2"/>
    </row>
    <row r="8" spans="3:43" ht="15" customHeight="1" x14ac:dyDescent="0.25">
      <c r="C8" s="241" t="s">
        <v>616</v>
      </c>
      <c r="D8" s="241"/>
      <c r="E8" s="241"/>
      <c r="F8" s="242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55" t="s">
        <v>618</v>
      </c>
      <c r="D9" s="256"/>
      <c r="E9" s="256"/>
      <c r="F9" s="257"/>
      <c r="G9" s="158">
        <v>0</v>
      </c>
      <c r="H9" s="158">
        <v>1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232.65895953757226</v>
      </c>
      <c r="N9" s="148">
        <f>IFERROR(SUMIFS('Employee Profile (2)'!C$4:C$50,'Employee Profile (2)'!$B$4:$B$50,Results!$D$3),"")</f>
        <v>0.36127167630057805</v>
      </c>
      <c r="O9" s="150" t="s">
        <v>620</v>
      </c>
      <c r="P9" s="143">
        <f>IFERROR(INDEX('Employee Profile (2)'!$AC$4:$AC$50,MATCH(Results!$D$3,'Employee Profile (2)'!$B$4:$B$50,0))*$Q9,"")</f>
        <v>408.54913294797683</v>
      </c>
      <c r="Q9" s="148">
        <f>IFERROR(SUMIFS('Employee Profile (2)'!J$4:J$50,'Employee Profile (2)'!$B$4:$B$50,Results!$D$3),"")</f>
        <v>0.63439306358381498</v>
      </c>
      <c r="R9" s="150" t="s">
        <v>627</v>
      </c>
      <c r="S9" s="144">
        <f>IFERROR(INDEX('Employee Profile (2)'!$AC$4:$AC$50,MATCH(Results!$D$3,'Employee Profile (2)'!$B$4:$B$50,0))*$T9,"")</f>
        <v>32.572254335260112</v>
      </c>
      <c r="T9" s="147">
        <f>IFERROR(SUMIFS('Employee Profile (2)'!N$4:N$50,'Employee Profile (2)'!$B$4:$B$50,Results!$D$3),"")</f>
        <v>5.057803468208092E-2</v>
      </c>
      <c r="U9" s="150" t="s">
        <v>632</v>
      </c>
      <c r="V9" s="144">
        <f>IFERROR(INDEX('Employee Profile (2)'!$AC$4:$AC$50,MATCH(Results!$D$3,'Employee Profile (2)'!$B$4:$B$50,0))*$W9,"")</f>
        <v>355.50289017341044</v>
      </c>
      <c r="W9" s="147">
        <f>IFERROR(SUMIFS('Employee Profile (2)'!S$4:S$50,'Employee Profile (2)'!$B$4:$B$50,Results!$D$3),"")</f>
        <v>0.55202312138728327</v>
      </c>
      <c r="X9" s="150" t="s">
        <v>635</v>
      </c>
      <c r="Y9" s="144">
        <f>IFERROR(INDEX('Employee Profile (2)'!$AC$4:$AC$50,MATCH(Results!$D$3,'Employee Profile (2)'!$B$4:$B$50,0))*$Z9,"")</f>
        <v>523.94797687861274</v>
      </c>
      <c r="Z9" s="147">
        <f>IFERROR(SUMIFS('Employee Profile (2)'!V$4:V$50,'Employee Profile (2)'!$B$4:$B$50,Results!$D$3),"")</f>
        <v>0.81358381502890176</v>
      </c>
      <c r="AA9" s="150" t="s">
        <v>675</v>
      </c>
      <c r="AB9" s="144">
        <f>IFERROR(SUMIFS('Employee Profile (2)'!$AD$4:$AD$50,'Employee Profile (2)'!$B$4:$B$50,Results!$D$3),"")</f>
        <v>619</v>
      </c>
      <c r="AC9" s="147">
        <f>IFERROR(SUMIFS('Employee Profile (2)'!$AE$4:$AE$50,'Employee Profile (2)'!$B$4:$B$50,Results!$D$3),"")</f>
        <v>0.96118012422360244</v>
      </c>
      <c r="AP9" s="2"/>
      <c r="AQ9" s="2"/>
    </row>
    <row r="10" spans="3:43" ht="25.5" customHeight="1" x14ac:dyDescent="0.25">
      <c r="C10" s="239" t="s">
        <v>619</v>
      </c>
      <c r="D10" s="239"/>
      <c r="E10" s="239"/>
      <c r="F10" s="240"/>
      <c r="G10" s="158">
        <v>0</v>
      </c>
      <c r="H10" s="158">
        <v>1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260.57803468208095</v>
      </c>
      <c r="N10" s="148">
        <f>IFERROR(SUMIFS('Employee Profile (2)'!D$4:D$50,'Employee Profile (2)'!$B$4:$B$50,Results!$D$3),"")</f>
        <v>0.40462427745664742</v>
      </c>
      <c r="O10" s="150" t="s">
        <v>621</v>
      </c>
      <c r="P10" s="143">
        <f>IFERROR(INDEX('Employee Profile (2)'!$AC$4:$AC$50,MATCH(Results!$D$3,'Employee Profile (2)'!$B$4:$B$50,0))*$Q10,"")</f>
        <v>165.65317919075144</v>
      </c>
      <c r="Q10" s="148">
        <f>IFERROR(SUMIFS('Employee Profile (2)'!K$4:K$50,'Employee Profile (2)'!$B$4:$B$50,Results!$D$3),"")</f>
        <v>0.25722543352601157</v>
      </c>
      <c r="R10" s="150" t="s">
        <v>628</v>
      </c>
      <c r="S10" s="144">
        <f>IFERROR(INDEX('Employee Profile (2)'!$AC$4:$AC$50,MATCH(Results!$D$3,'Employee Profile (2)'!$B$4:$B$50,0))*$T10,"")</f>
        <v>157.27745664739885</v>
      </c>
      <c r="T10" s="147">
        <f>IFERROR(SUMIFS('Employee Profile (2)'!O$4:O$50,'Employee Profile (2)'!$B$4:$B$50,Results!$D$3),"")</f>
        <v>0.24421965317919075</v>
      </c>
      <c r="U10" s="150" t="s">
        <v>633</v>
      </c>
      <c r="V10" s="144">
        <f>IFERROR(INDEX('Employee Profile (2)'!$AC$4:$AC$50,MATCH(Results!$D$3,'Employee Profile (2)'!$B$4:$B$50,0))*$W10,"")</f>
        <v>242.89595375722544</v>
      </c>
      <c r="W10" s="147">
        <f>IFERROR(SUMIFS('Employee Profile (2)'!T$4:T$50,'Employee Profile (2)'!$B$4:$B$50,Results!$D$3),"")</f>
        <v>0.37716763005780346</v>
      </c>
      <c r="X10" s="150" t="s">
        <v>636</v>
      </c>
      <c r="Y10" s="144">
        <f>IFERROR(INDEX('Employee Profile (2)'!$AC$4:$AC$50,MATCH(Results!$D$3,'Employee Profile (2)'!$B$4:$B$50,0))*$Z10,"")</f>
        <v>43.739884393063576</v>
      </c>
      <c r="Z10" s="147">
        <f>IFERROR(SUMIFS('Employee Profile (2)'!W$4:W$50,'Employee Profile (2)'!$B$4:$B$50,Results!$D$3),"")</f>
        <v>6.7919075144508664E-2</v>
      </c>
      <c r="AA10" s="150" t="s">
        <v>676</v>
      </c>
      <c r="AB10" s="144">
        <f>IFERROR(INDEX('Employee Profile (2)'!$AC$4:$AC$50,MATCH(Results!$D$3,'Employee Profile (2)'!$B$4:$B$50))-$AB$9,"")</f>
        <v>25</v>
      </c>
      <c r="AC10" s="147">
        <f>IFERROR(100%-$AC$9,"")</f>
        <v>3.8819875776397561E-2</v>
      </c>
      <c r="AP10" s="2"/>
      <c r="AQ10" s="2"/>
    </row>
    <row r="11" spans="3:43" ht="25.5" customHeight="1" x14ac:dyDescent="0.25">
      <c r="C11" s="239" t="s">
        <v>624</v>
      </c>
      <c r="D11" s="239"/>
      <c r="E11" s="239"/>
      <c r="F11" s="240"/>
      <c r="G11" s="158">
        <v>8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49.323699421965323</v>
      </c>
      <c r="N11" s="148">
        <f>IFERROR(SUMIFS('Employee Profile (2)'!E$4:E$50,'Employee Profile (2)'!$B$4:$B$50,Results!$D$3),"")</f>
        <v>7.6589595375722547E-2</v>
      </c>
      <c r="O11" s="150" t="s">
        <v>622</v>
      </c>
      <c r="P11" s="143">
        <f>IFERROR(INDEX('Employee Profile (2)'!$AC$4:$AC$50,MATCH(Results!$D$3,'Employee Profile (2)'!$B$4:$B$50,0))*$Q11,"")</f>
        <v>60.49132947976878</v>
      </c>
      <c r="Q11" s="148">
        <f>IFERROR(SUMIFS('Employee Profile (2)'!L$4:L$50,'Employee Profile (2)'!$B$4:$B$50,Results!$D$3),"")</f>
        <v>9.3930635838150284E-2</v>
      </c>
      <c r="R11" s="150" t="s">
        <v>629</v>
      </c>
      <c r="S11" s="144">
        <f>IFERROR(INDEX('Employee Profile (2)'!$AC$4:$AC$50,MATCH(Results!$D$3,'Employee Profile (2)'!$B$4:$B$50,0))*$T11,"")</f>
        <v>218.6994219653179</v>
      </c>
      <c r="T11" s="147">
        <f>IFERROR(SUMIFS('Employee Profile (2)'!P$4:P$50,'Employee Profile (2)'!$B$4:$B$50,Results!$D$3),"")</f>
        <v>0.33959537572254334</v>
      </c>
      <c r="U11" s="150" t="s">
        <v>53</v>
      </c>
      <c r="V11" s="144">
        <f>IFERROR(INDEX('Employee Profile (2)'!$AC$4:$AC$50,MATCH(Results!$D$3,'Employee Profile (2)'!$B$4:$B$50,0))*$W11,"")</f>
        <v>45.601156069364166</v>
      </c>
      <c r="W11" s="147">
        <f>IFERROR(SUMIFS('Employee Profile (2)'!U$4:U$50,'Employee Profile (2)'!$B$4:$B$50,Results!$D$3),"")</f>
        <v>7.0809248554913301E-2</v>
      </c>
      <c r="X11" s="150" t="s">
        <v>637</v>
      </c>
      <c r="Y11" s="144">
        <f>IFERROR(INDEX('Employee Profile (2)'!$AC$4:$AC$50,MATCH(Results!$D$3,'Employee Profile (2)'!$B$4:$B$50,0))*$Z11,"")</f>
        <v>10.236994219653178</v>
      </c>
      <c r="Z11" s="147">
        <f>IFERROR(SUMIFS('Employee Profile (2)'!X$4:X$50,'Employee Profile (2)'!$B$4:$B$50,Results!$D$3),"")</f>
        <v>1.5895953757225433E-2</v>
      </c>
      <c r="AA11" s="3"/>
      <c r="AB11" s="3"/>
      <c r="AC11" s="3"/>
      <c r="AP11" s="2"/>
      <c r="AQ11" s="2"/>
    </row>
    <row r="12" spans="3:43" ht="25.5" customHeight="1" x14ac:dyDescent="0.25">
      <c r="C12" s="239" t="s">
        <v>625</v>
      </c>
      <c r="D12" s="239"/>
      <c r="E12" s="239"/>
      <c r="F12" s="240"/>
      <c r="G12" s="158">
        <v>0</v>
      </c>
      <c r="H12" s="158">
        <v>3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36.294797687861269</v>
      </c>
      <c r="N12" s="148">
        <f>IFERROR(SUMIFS('Employee Profile (2)'!F$4:F$50,'Employee Profile (2)'!$B$4:$B$50,Results!$D$3),"")</f>
        <v>5.6358381502890173E-2</v>
      </c>
      <c r="O12" s="150" t="s">
        <v>623</v>
      </c>
      <c r="P12" s="143">
        <f>IFERROR(INDEX('Employee Profile (2)'!$AC$4:$AC$50,MATCH(Results!$D$3,'Employee Profile (2)'!$B$4:$B$50,0))*$Q12,"")</f>
        <v>9.3063583815028892</v>
      </c>
      <c r="Q12" s="148">
        <f>IFERROR(SUMIFS('Employee Profile (2)'!M$4:M$50,'Employee Profile (2)'!$B$4:$B$50,Results!$D$3),"")</f>
        <v>1.4450867052023121E-2</v>
      </c>
      <c r="R12" s="150" t="s">
        <v>630</v>
      </c>
      <c r="S12" s="144">
        <f>IFERROR(INDEX('Employee Profile (2)'!$AC$4:$AC$50,MATCH(Results!$D$3,'Employee Profile (2)'!$B$4:$B$50,0))*$T12,"")</f>
        <v>14.890173410404623</v>
      </c>
      <c r="T12" s="147">
        <f>IFERROR(SUMIFS('Employee Profile (2)'!Q$4:Q$50,'Employee Profile (2)'!$B$4:$B$50,Results!$D$3),"")</f>
        <v>2.3121387283236993E-2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20.473988439306357</v>
      </c>
      <c r="Z12" s="147">
        <f>IFERROR(SUMIFS('Employee Profile (2)'!Y$4:Y$50,'Employee Profile (2)'!$B$4:$B$50,Results!$D$3),"")</f>
        <v>3.1791907514450865E-2</v>
      </c>
      <c r="AA12" s="3"/>
      <c r="AB12" s="3"/>
      <c r="AC12" s="3"/>
      <c r="AP12" s="2"/>
      <c r="AQ12" s="2"/>
    </row>
    <row r="13" spans="3:43" ht="25.5" customHeight="1" x14ac:dyDescent="0.25">
      <c r="C13" s="239" t="s">
        <v>626</v>
      </c>
      <c r="D13" s="239"/>
      <c r="E13" s="239"/>
      <c r="F13" s="240"/>
      <c r="G13" s="158">
        <v>0</v>
      </c>
      <c r="H13" s="158">
        <v>4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18.612716763005778</v>
      </c>
      <c r="N13" s="148">
        <f>IFERROR(SUMIFS('Employee Profile (2)'!G$4:G$50,'Employee Profile (2)'!$B$4:$B$50,Results!$D$3),"")</f>
        <v>2.8901734104046242E-2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220.56069364161851</v>
      </c>
      <c r="T13" s="147">
        <f>IFERROR(SUMIFS('Employee Profile (2)'!R$4:R$50,'Employee Profile (2)'!$B$4:$B$50,Results!$D$3),"")</f>
        <v>0.34248554913294799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45.601156069364166</v>
      </c>
      <c r="Z13" s="147">
        <f>IFERROR(SUMIFS('Employee Profile (2)'!Z$4:Z$50,'Employee Profile (2)'!$B$4:$B$50,Results!$D$3),"")</f>
        <v>7.0809248554913301E-2</v>
      </c>
      <c r="AA13" s="3"/>
      <c r="AB13" s="3"/>
      <c r="AC13" s="3"/>
      <c r="AP13" s="2"/>
      <c r="AQ13" s="2"/>
    </row>
    <row r="14" spans="3:43" ht="25.5" customHeight="1" x14ac:dyDescent="0.25">
      <c r="C14" s="258" t="s">
        <v>631</v>
      </c>
      <c r="D14" s="258"/>
      <c r="E14" s="258"/>
      <c r="F14" s="259"/>
      <c r="G14" s="158">
        <v>0</v>
      </c>
      <c r="H14" s="158">
        <v>7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0.93063583815028894</v>
      </c>
      <c r="N14" s="148">
        <f>IFERROR(SUMIFS('Employee Profile (2)'!H$4:H$50,'Employee Profile (2)'!$B$4:$B$50,Results!$D$3),"")</f>
        <v>1.4450867052023121E-3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60" t="s">
        <v>0</v>
      </c>
      <c r="D15" s="260"/>
      <c r="E15" s="260"/>
      <c r="F15" s="261"/>
      <c r="G15" s="112">
        <f>SUM(G9:G14)</f>
        <v>8</v>
      </c>
      <c r="H15" s="112">
        <f t="shared" ref="H15:J15" si="0">SUM(H9:H14)</f>
        <v>16</v>
      </c>
      <c r="I15" s="112">
        <f t="shared" si="0"/>
        <v>0</v>
      </c>
      <c r="J15" s="112">
        <f t="shared" si="0"/>
        <v>0</v>
      </c>
      <c r="L15" s="150" t="s">
        <v>53</v>
      </c>
      <c r="M15" s="143">
        <f>IFERROR(INDEX('Employee Profile (2)'!$AC$4:$AC$50,MATCH(Results!$D$3,'Employee Profile (2)'!$B$4:$B$50,0))*$N15,"")</f>
        <v>45.601156069364166</v>
      </c>
      <c r="N15" s="148">
        <f>IFERROR(SUMIFS('Employee Profile (2)'!I$4:I$50,'Employee Profile (2)'!$B$4:$B$50,Results!$D$3),"")</f>
        <v>7.0809248554913301E-2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62" t="s">
        <v>655</v>
      </c>
      <c r="D16" s="262"/>
      <c r="E16" s="262"/>
      <c r="F16" s="263"/>
      <c r="G16" s="81">
        <f>SUMIFS($O$64:$O$509,$C$64:$C$509,"Total")</f>
        <v>8</v>
      </c>
      <c r="H16" s="82">
        <f>SUMIFS($W$64:$W$509,$C$64:$C$509,"Total")</f>
        <v>16</v>
      </c>
      <c r="I16" s="82">
        <f>SUMIFS($AE$64:$AE$509,$C$64:$C$509,"Total")</f>
        <v>0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64" t="s">
        <v>634</v>
      </c>
      <c r="D17" s="265"/>
      <c r="E17" s="265"/>
      <c r="F17" s="266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52" t="s">
        <v>641</v>
      </c>
      <c r="G26" s="253"/>
      <c r="H26" s="254"/>
      <c r="I26" s="249" t="s">
        <v>318</v>
      </c>
      <c r="J26" s="250"/>
      <c r="K26" s="250"/>
      <c r="L26" s="250"/>
      <c r="M26" s="250"/>
      <c r="N26" s="250"/>
      <c r="O26" s="251"/>
      <c r="P26" s="243" t="s">
        <v>319</v>
      </c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4"/>
      <c r="AD26" s="244"/>
      <c r="AE26" s="244"/>
      <c r="AF26" s="244"/>
      <c r="AG26" s="244"/>
      <c r="AH26" s="244"/>
      <c r="AI26" s="244"/>
      <c r="AJ26" s="245"/>
      <c r="AP26" s="2"/>
      <c r="AR26" s="3"/>
    </row>
    <row r="27" spans="2:44" x14ac:dyDescent="0.25">
      <c r="C27" s="19"/>
      <c r="D27" s="267" t="s">
        <v>733</v>
      </c>
      <c r="E27" s="268"/>
      <c r="F27" s="246" t="s">
        <v>602</v>
      </c>
      <c r="G27" s="247"/>
      <c r="H27" s="248"/>
      <c r="I27" s="246" t="s">
        <v>1</v>
      </c>
      <c r="J27" s="247"/>
      <c r="K27" s="247"/>
      <c r="L27" s="247"/>
      <c r="M27" s="247"/>
      <c r="N27" s="247"/>
      <c r="O27" s="248"/>
      <c r="P27" s="246" t="s">
        <v>2</v>
      </c>
      <c r="Q27" s="247"/>
      <c r="R27" s="247"/>
      <c r="S27" s="247"/>
      <c r="T27" s="247"/>
      <c r="U27" s="247"/>
      <c r="V27" s="247"/>
      <c r="W27" s="246" t="s">
        <v>3</v>
      </c>
      <c r="X27" s="247"/>
      <c r="Y27" s="247"/>
      <c r="Z27" s="247"/>
      <c r="AA27" s="247"/>
      <c r="AB27" s="247"/>
      <c r="AC27" s="247"/>
      <c r="AD27" s="246" t="s">
        <v>4</v>
      </c>
      <c r="AE27" s="247"/>
      <c r="AF27" s="247"/>
      <c r="AG27" s="247"/>
      <c r="AH27" s="247"/>
      <c r="AI27" s="247"/>
      <c r="AJ27" s="248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628</v>
      </c>
      <c r="G29" s="87">
        <f t="shared" ref="G29:G44" si="4">SUMIFS($K$64:$K$509,$A$64:$A$509,B29,$C$64:$C$509,"Total")</f>
        <v>435.98065313694264</v>
      </c>
      <c r="H29" s="83">
        <f t="shared" ref="H29:H44" si="5">SUMIFS($J$64:$J$509,$A$64:$A$509,B29,$C$64:$C$509,"Total")</f>
        <v>273795.85016999999</v>
      </c>
      <c r="I29" s="21">
        <f t="shared" ref="I29:I44" si="6">-SUMIFS($O$64:$O$509,$A$64:$A$509,$B29,$C$64:$C$509,"Total")+SUMIFS($N$64:$N$509,$A$64:$A$509,$B29,$C$64:$C$509,"Total")</f>
        <v>-6</v>
      </c>
      <c r="J29" s="88">
        <f t="shared" ref="J29:J44" si="7">SUMIFS($P$64:$P$509,$A$64:$A$509,$B29,$C$64:$C$509,"Total")</f>
        <v>622</v>
      </c>
      <c r="K29" s="88">
        <f t="shared" ref="K29:K44" si="8">SUMIFS($M$64:$M$509,$A$64:$A$509,$B29,$C$64:$C$509,"Total")</f>
        <v>465.30389576559173</v>
      </c>
      <c r="L29" s="88">
        <f t="shared" ref="L29:L44" si="9">SUMIFS($R$64:$R$509,$A$64:$A$509,$B29,$C$64:$C$509,"Total")+SUMIFS($Q$64:$Q$509,$A$64:$A$509,$B29,$C$64:$C$509,"Total")</f>
        <v>-5457.3762355991403</v>
      </c>
      <c r="M29" s="88">
        <f t="shared" ref="M29:M44" si="10">SUMIFS($S$64:$S$509,$A$64:$A$509,$B29,$C$64:$C$509,"Total")</f>
        <v>289419.02316619805</v>
      </c>
      <c r="N29" s="88">
        <f t="shared" ref="N29:N44" si="11">SUMIFS($S$64:$S$509,$A$64:$A$509,$B29,$C$64:$C$509,"Compensation Budget")</f>
        <v>303743</v>
      </c>
      <c r="O29" s="89">
        <f t="shared" ref="O29:O44" si="12">SUMIFS($S$64:$S$509,$A$64:$A$509,$B29,$C$64:$C$509,"Under/(Over)")</f>
        <v>14323.976833801949</v>
      </c>
      <c r="P29" s="21">
        <f t="shared" ref="P29:P44" si="13">-SUMIFS($W$64:$W$509,$A$64:$A$509,$B29,$C$64:$C$509,"Total")+SUMIFS($V$64:$V$509,$A$64:$A$509,$B29,$C$64:$C$509,"Total")</f>
        <v>-13</v>
      </c>
      <c r="Q29" s="88">
        <f t="shared" ref="Q29:Q44" si="14">SUMIFS($X$64:$X$509,$A$64:$A$509,$B29,$C$64:$C$509,"Total")</f>
        <v>609</v>
      </c>
      <c r="R29" s="88">
        <f t="shared" ref="R29:R44" si="15">SUMIFS($U$64:$U$509,$A$64:$A$509,$B29,$C$64:$C$509,"Total")</f>
        <v>497.37423475206901</v>
      </c>
      <c r="S29" s="88">
        <f t="shared" ref="S29:S44" si="16">SUMIFS($Z$64:$Z$509,$A$64:$A$509,$B29,$C$64:$C$509,"Total")+SUMIFS($Y$64:$Y$509,$A$64:$A$509,$B29,$C$64:$C$509,"Total")</f>
        <v>-10387.82425740584</v>
      </c>
      <c r="T29" s="88">
        <f t="shared" ref="T29:T44" si="17">SUMIFS($AA$64:$AA$509,$A$64:$A$509,$B29,$C$64:$C$509,"Total")</f>
        <v>302900.90896401001</v>
      </c>
      <c r="U29" s="88">
        <f t="shared" ref="U29:U44" si="18">SUMIFS($AA$64:$AA$509,$A$64:$A$509,$B29,$C$64:$C$509,"Compensation Budget")</f>
        <v>298129</v>
      </c>
      <c r="V29" s="89">
        <f t="shared" ref="V29:V44" si="19">SUMIFS($AA$64:$AA$509,$A$64:$A$509,$B29,$C$64:$C$509,"Under/(Over)")</f>
        <v>-4771.9089640100137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609</v>
      </c>
      <c r="Y29" s="88">
        <f t="shared" ref="Y29:Y44" si="22">SUMIFS($AC$64:$AC$509,$A$64:$A$509,$B29,$C$64:$C$509,"Total")</f>
        <v>537.94886449965986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327610.85848029284</v>
      </c>
      <c r="AB29" s="88">
        <f t="shared" ref="AB29:AB44" si="25">SUMIFS($AI$64:$AI$509,$A$64:$A$509,$B29,$C$64:$C$509,"Compensation Budget")</f>
        <v>307489</v>
      </c>
      <c r="AC29" s="89">
        <f t="shared" ref="AC29:AC44" si="26">SUMIFS($AI$64:$AI$509,$A$64:$A$509,$B29,$C$64:$C$509,"Under/(Over)")</f>
        <v>-20121.858480292838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609</v>
      </c>
      <c r="AF29" s="88">
        <f t="shared" ref="AF29:AF44" si="29">SUMIFS($AK$64:$AK$509,$A$64:$A$509,$B29,$C$64:$C$509,"Total")</f>
        <v>580.75176140483154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353677.82269554242</v>
      </c>
      <c r="AI29" s="88">
        <f t="shared" ref="AI29:AI44" si="32">SUMIFS($AQ$64:$AQ$509,$A$64:$A$509,$B29,$C$64:$C$509,"Compensation Budget")</f>
        <v>330858.16400000005</v>
      </c>
      <c r="AJ29" s="89">
        <f t="shared" ref="AJ29:AJ44" si="33">SUMIFS($AQ$64:$AQ$509,$A$64:$A$509,$B29,$C$64:$C$509,"Under/(Over)")</f>
        <v>-22819.65869554237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Executive Support</v>
      </c>
      <c r="D30" s="222">
        <f t="shared" si="2"/>
        <v>0</v>
      </c>
      <c r="E30" s="223">
        <f t="shared" si="2"/>
        <v>0</v>
      </c>
      <c r="F30" s="80">
        <f t="shared" si="3"/>
        <v>25</v>
      </c>
      <c r="G30" s="155">
        <f t="shared" si="4"/>
        <v>627.29750039999999</v>
      </c>
      <c r="H30" s="155">
        <f t="shared" si="5"/>
        <v>15682.43751</v>
      </c>
      <c r="I30" s="23">
        <f t="shared" si="6"/>
        <v>-2</v>
      </c>
      <c r="J30" s="22">
        <f t="shared" si="7"/>
        <v>23</v>
      </c>
      <c r="K30" s="22">
        <f t="shared" si="8"/>
        <v>635.38618612360301</v>
      </c>
      <c r="L30" s="22">
        <f t="shared" si="9"/>
        <v>-2142.6399596064443</v>
      </c>
      <c r="M30" s="22">
        <f t="shared" si="10"/>
        <v>14613.88228084287</v>
      </c>
      <c r="N30" s="22">
        <f t="shared" si="11"/>
        <v>19218</v>
      </c>
      <c r="O30" s="91">
        <f t="shared" si="12"/>
        <v>4604.1177191571296</v>
      </c>
      <c r="P30" s="23">
        <f t="shared" si="13"/>
        <v>-3</v>
      </c>
      <c r="Q30" s="22">
        <f t="shared" si="14"/>
        <v>20</v>
      </c>
      <c r="R30" s="22">
        <f t="shared" si="15"/>
        <v>620.66625223014853</v>
      </c>
      <c r="S30" s="22">
        <f t="shared" si="16"/>
        <v>-3377.851604215306</v>
      </c>
      <c r="T30" s="22">
        <f t="shared" si="17"/>
        <v>12413.325044602971</v>
      </c>
      <c r="U30" s="22">
        <f t="shared" si="18"/>
        <v>17423</v>
      </c>
      <c r="V30" s="91">
        <f t="shared" si="19"/>
        <v>5009.6749553970294</v>
      </c>
      <c r="W30" s="23">
        <f t="shared" si="20"/>
        <v>0</v>
      </c>
      <c r="X30" s="22">
        <f t="shared" si="21"/>
        <v>20</v>
      </c>
      <c r="Y30" s="22">
        <f t="shared" si="22"/>
        <v>670.90206940204416</v>
      </c>
      <c r="Z30" s="22">
        <f t="shared" si="23"/>
        <v>0</v>
      </c>
      <c r="AA30" s="22">
        <f t="shared" si="24"/>
        <v>13418.041388040883</v>
      </c>
      <c r="AB30" s="22">
        <f t="shared" si="25"/>
        <v>18432</v>
      </c>
      <c r="AC30" s="91">
        <f t="shared" si="26"/>
        <v>5013.9586119591168</v>
      </c>
      <c r="AD30" s="23">
        <f t="shared" si="27"/>
        <v>0</v>
      </c>
      <c r="AE30" s="22">
        <f t="shared" si="28"/>
        <v>20</v>
      </c>
      <c r="AF30" s="22">
        <f t="shared" si="29"/>
        <v>723.85596409583968</v>
      </c>
      <c r="AG30" s="22">
        <f t="shared" si="30"/>
        <v>0</v>
      </c>
      <c r="AH30" s="22">
        <f t="shared" si="31"/>
        <v>14477.119281916794</v>
      </c>
      <c r="AI30" s="22">
        <f t="shared" si="32"/>
        <v>19832.832000000002</v>
      </c>
      <c r="AJ30" s="91">
        <f t="shared" si="33"/>
        <v>5355.7127180832085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/>
      </c>
      <c r="D31" s="222">
        <f t="shared" si="2"/>
        <v>0</v>
      </c>
      <c r="E31" s="223">
        <f t="shared" si="2"/>
        <v>0</v>
      </c>
      <c r="F31" s="80">
        <f t="shared" si="3"/>
        <v>0</v>
      </c>
      <c r="G31" s="155">
        <f t="shared" si="4"/>
        <v>0</v>
      </c>
      <c r="H31" s="155">
        <f t="shared" si="5"/>
        <v>0</v>
      </c>
      <c r="I31" s="23">
        <f t="shared" si="6"/>
        <v>0</v>
      </c>
      <c r="J31" s="22">
        <f t="shared" si="7"/>
        <v>0</v>
      </c>
      <c r="K31" s="22">
        <f t="shared" si="8"/>
        <v>0</v>
      </c>
      <c r="L31" s="22">
        <f t="shared" si="9"/>
        <v>0</v>
      </c>
      <c r="M31" s="22">
        <f t="shared" si="10"/>
        <v>0</v>
      </c>
      <c r="N31" s="22">
        <f t="shared" si="11"/>
        <v>6035</v>
      </c>
      <c r="O31" s="91">
        <f t="shared" si="12"/>
        <v>6035</v>
      </c>
      <c r="P31" s="23">
        <f t="shared" si="13"/>
        <v>0</v>
      </c>
      <c r="Q31" s="22">
        <f t="shared" si="14"/>
        <v>0</v>
      </c>
      <c r="R31" s="22">
        <f t="shared" si="15"/>
        <v>0</v>
      </c>
      <c r="S31" s="22">
        <f t="shared" si="16"/>
        <v>0</v>
      </c>
      <c r="T31" s="22">
        <f t="shared" si="17"/>
        <v>0</v>
      </c>
      <c r="U31" s="22">
        <f t="shared" si="18"/>
        <v>6373</v>
      </c>
      <c r="V31" s="91">
        <f t="shared" si="19"/>
        <v>6373</v>
      </c>
      <c r="W31" s="23">
        <f t="shared" si="20"/>
        <v>0</v>
      </c>
      <c r="X31" s="22">
        <f t="shared" si="21"/>
        <v>0</v>
      </c>
      <c r="Y31" s="22">
        <f t="shared" si="22"/>
        <v>0</v>
      </c>
      <c r="Z31" s="22">
        <f t="shared" si="23"/>
        <v>0</v>
      </c>
      <c r="AA31" s="22">
        <f t="shared" si="24"/>
        <v>0</v>
      </c>
      <c r="AB31" s="22">
        <f t="shared" si="25"/>
        <v>6742</v>
      </c>
      <c r="AC31" s="91">
        <f t="shared" si="26"/>
        <v>6742</v>
      </c>
      <c r="AD31" s="23">
        <f t="shared" si="27"/>
        <v>0</v>
      </c>
      <c r="AE31" s="22">
        <f t="shared" si="28"/>
        <v>0</v>
      </c>
      <c r="AF31" s="22">
        <f t="shared" si="29"/>
        <v>0</v>
      </c>
      <c r="AG31" s="22">
        <f t="shared" si="30"/>
        <v>0</v>
      </c>
      <c r="AH31" s="22">
        <f t="shared" si="31"/>
        <v>0</v>
      </c>
      <c r="AI31" s="22">
        <f t="shared" si="32"/>
        <v>7254.3920000000007</v>
      </c>
      <c r="AJ31" s="91">
        <f t="shared" si="33"/>
        <v>7254.3920000000007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/>
      </c>
      <c r="D32" s="222">
        <f t="shared" si="2"/>
        <v>0</v>
      </c>
      <c r="E32" s="223">
        <f t="shared" si="2"/>
        <v>0</v>
      </c>
      <c r="F32" s="80">
        <f t="shared" si="3"/>
        <v>0</v>
      </c>
      <c r="G32" s="155">
        <f t="shared" si="4"/>
        <v>0</v>
      </c>
      <c r="H32" s="155">
        <f t="shared" si="5"/>
        <v>0</v>
      </c>
      <c r="I32" s="23">
        <f t="shared" si="6"/>
        <v>0</v>
      </c>
      <c r="J32" s="22">
        <f t="shared" si="7"/>
        <v>0</v>
      </c>
      <c r="K32" s="22">
        <f t="shared" si="8"/>
        <v>0</v>
      </c>
      <c r="L32" s="22">
        <f t="shared" si="9"/>
        <v>0</v>
      </c>
      <c r="M32" s="22">
        <f t="shared" si="10"/>
        <v>0</v>
      </c>
      <c r="N32" s="22">
        <f t="shared" si="11"/>
        <v>0</v>
      </c>
      <c r="O32" s="91">
        <f t="shared" si="12"/>
        <v>0</v>
      </c>
      <c r="P32" s="23">
        <f t="shared" si="13"/>
        <v>0</v>
      </c>
      <c r="Q32" s="22">
        <f t="shared" si="14"/>
        <v>0</v>
      </c>
      <c r="R32" s="22">
        <f t="shared" si="15"/>
        <v>0</v>
      </c>
      <c r="S32" s="22">
        <f t="shared" si="16"/>
        <v>0</v>
      </c>
      <c r="T32" s="22">
        <f t="shared" si="17"/>
        <v>0</v>
      </c>
      <c r="U32" s="22">
        <f t="shared" si="18"/>
        <v>0</v>
      </c>
      <c r="V32" s="91">
        <f t="shared" si="19"/>
        <v>0</v>
      </c>
      <c r="W32" s="23">
        <f t="shared" si="20"/>
        <v>0</v>
      </c>
      <c r="X32" s="22">
        <f t="shared" si="21"/>
        <v>0</v>
      </c>
      <c r="Y32" s="22">
        <f t="shared" si="22"/>
        <v>0</v>
      </c>
      <c r="Z32" s="22">
        <f t="shared" si="23"/>
        <v>0</v>
      </c>
      <c r="AA32" s="22">
        <f t="shared" si="24"/>
        <v>0</v>
      </c>
      <c r="AB32" s="22">
        <f t="shared" si="25"/>
        <v>0</v>
      </c>
      <c r="AC32" s="91">
        <f t="shared" si="26"/>
        <v>0</v>
      </c>
      <c r="AD32" s="23">
        <f t="shared" si="27"/>
        <v>0</v>
      </c>
      <c r="AE32" s="22">
        <f t="shared" si="28"/>
        <v>0</v>
      </c>
      <c r="AF32" s="22">
        <f t="shared" si="29"/>
        <v>0</v>
      </c>
      <c r="AG32" s="22">
        <f t="shared" si="30"/>
        <v>0</v>
      </c>
      <c r="AH32" s="22">
        <f t="shared" si="31"/>
        <v>0</v>
      </c>
      <c r="AI32" s="22">
        <f t="shared" si="32"/>
        <v>0</v>
      </c>
      <c r="AJ32" s="91">
        <f t="shared" si="33"/>
        <v>0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>Direct charge against the National Revenue Fund</v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653</v>
      </c>
      <c r="G45" s="92">
        <f>IFERROR(H45/F45,0)</f>
        <v>443.30518787136293</v>
      </c>
      <c r="H45" s="92">
        <f>SUM(H29:H38)</f>
        <v>289478.28768000001</v>
      </c>
      <c r="I45" s="25">
        <f>SUM(I29:I38)</f>
        <v>-8</v>
      </c>
      <c r="J45" s="92">
        <f>SUM(J29:J38)</f>
        <v>645</v>
      </c>
      <c r="K45" s="92">
        <f>IFERROR(M45/J45,0)</f>
        <v>471.368845654327</v>
      </c>
      <c r="L45" s="92">
        <f t="shared" ref="L45:Q45" si="34">SUM(L29:L38)</f>
        <v>-7600.0161952055842</v>
      </c>
      <c r="M45" s="92">
        <f t="shared" si="34"/>
        <v>304032.90544704092</v>
      </c>
      <c r="N45" s="92">
        <f>INDEX('ENE17'!$C$2:$C$48,MATCH(Results!$D$3,'ENE17'!$A$2:$A$48,0))</f>
        <v>314634</v>
      </c>
      <c r="O45" s="129">
        <f>N45-M45</f>
        <v>10601.094552959083</v>
      </c>
      <c r="P45" s="25">
        <f t="shared" si="34"/>
        <v>-16</v>
      </c>
      <c r="Q45" s="24">
        <f t="shared" si="34"/>
        <v>629</v>
      </c>
      <c r="R45" s="92">
        <f>IFERROR(T45/Q45,0)</f>
        <v>501.29448967982984</v>
      </c>
      <c r="S45" s="24">
        <f>SUM(S29:S38)</f>
        <v>-13765.675861621146</v>
      </c>
      <c r="T45" s="24">
        <f>SUM(T29:T38)</f>
        <v>315314.23400861298</v>
      </c>
      <c r="U45" s="207">
        <f>INDEX('ENE17'!$D$2:$D$48,MATCH(Results!$D$3,'ENE17'!$A$2:$A$48,0))</f>
        <v>318384</v>
      </c>
      <c r="V45" s="24">
        <f>U45-T45</f>
        <v>3069.7659913870157</v>
      </c>
      <c r="W45" s="25">
        <f t="shared" ref="W45:X45" si="35">SUM(W29:W38)</f>
        <v>0</v>
      </c>
      <c r="X45" s="24">
        <f t="shared" si="35"/>
        <v>629</v>
      </c>
      <c r="Y45" s="92">
        <f>IFERROR(AA45/X45,0)</f>
        <v>542.17631139639695</v>
      </c>
      <c r="Z45" s="24">
        <f t="shared" ref="Z45:AA45" si="36">SUM(Z29:Z38)</f>
        <v>0</v>
      </c>
      <c r="AA45" s="24">
        <f t="shared" si="36"/>
        <v>341028.89986833371</v>
      </c>
      <c r="AB45" s="207">
        <f>INDEX('ENE17'!$E$2:$E$48,MATCH(Results!$D$3,'ENE17'!$A$2:$A$48,0))</f>
        <v>328935</v>
      </c>
      <c r="AC45" s="24">
        <f>AB45-AA45</f>
        <v>-12093.899868333712</v>
      </c>
      <c r="AD45" s="25">
        <f t="shared" ref="AD45:AE45" si="37">SUM(AD29:AD38)</f>
        <v>0</v>
      </c>
      <c r="AE45" s="24">
        <f t="shared" si="37"/>
        <v>629</v>
      </c>
      <c r="AF45" s="92">
        <f>IFERROR(AH45/AE45,0)</f>
        <v>585.30197452696223</v>
      </c>
      <c r="AG45" s="24">
        <f t="shared" ref="AG45:AH45" si="38">SUM(AG29:AG38)</f>
        <v>0</v>
      </c>
      <c r="AH45" s="24">
        <f t="shared" si="38"/>
        <v>368154.94197745924</v>
      </c>
      <c r="AI45" s="207">
        <f>INDEX('ENE17'!$F$2:$F$48,MATCH(Results!$D$3,'ENE17'!$A$2:$A$48,0))</f>
        <v>354011</v>
      </c>
      <c r="AJ45" s="24">
        <f>AI45-AH45</f>
        <v>-14143.941977459239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52" t="s">
        <v>641</v>
      </c>
      <c r="G48" s="253"/>
      <c r="H48" s="254"/>
      <c r="I48" s="249" t="s">
        <v>318</v>
      </c>
      <c r="J48" s="250"/>
      <c r="K48" s="250"/>
      <c r="L48" s="250"/>
      <c r="M48" s="251"/>
      <c r="N48" s="244" t="s">
        <v>319</v>
      </c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5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67" t="s">
        <v>733</v>
      </c>
      <c r="E49" s="268"/>
      <c r="F49" s="246" t="s">
        <v>602</v>
      </c>
      <c r="G49" s="247"/>
      <c r="H49" s="248"/>
      <c r="I49" s="246" t="s">
        <v>1</v>
      </c>
      <c r="J49" s="247"/>
      <c r="K49" s="247"/>
      <c r="L49" s="247"/>
      <c r="M49" s="248"/>
      <c r="N49" s="246" t="s">
        <v>2</v>
      </c>
      <c r="O49" s="247"/>
      <c r="P49" s="247"/>
      <c r="Q49" s="247"/>
      <c r="R49" s="247"/>
      <c r="S49" s="246" t="s">
        <v>3</v>
      </c>
      <c r="T49" s="247"/>
      <c r="U49" s="247"/>
      <c r="V49" s="247"/>
      <c r="W49" s="248"/>
      <c r="X49" s="247" t="s">
        <v>4</v>
      </c>
      <c r="Y49" s="247"/>
      <c r="Z49" s="247"/>
      <c r="AA49" s="247"/>
      <c r="AB49" s="248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288</v>
      </c>
      <c r="G51" s="193">
        <f>IFERROR(H51/F51,"")</f>
        <v>201.32888302083333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57982.718309999997</v>
      </c>
      <c r="I51" s="97">
        <f>SUMIFS($N$64:$N$509,$B$64:$B$509,$B51)-SUMIFS($O$64:$O$509,$B$64:$B$509,$B51)</f>
        <v>0</v>
      </c>
      <c r="J51" s="80">
        <f>SUMIFS($P$64:$P$509,$B$64:$B$509,$B51)</f>
        <v>288</v>
      </c>
      <c r="K51" s="80">
        <f>IFERROR(M51/J51,0)</f>
        <v>218.92992655300998</v>
      </c>
      <c r="L51" s="80">
        <f>SUMIFS($R$64:$R$509,$B$64:$B$509,$B51)+SUMIFS($Q$64:$Q$509,$B$64:$B$509,$B51)</f>
        <v>0</v>
      </c>
      <c r="M51" s="98">
        <f>SUMIFS($S$64:$S$509,$B$64:$B$509,$B51)</f>
        <v>63051.81884726687</v>
      </c>
      <c r="N51" s="80">
        <f>SUMIFS($V$64:$V$509,$B$64:$B$509,$B51)-SUMIFS($W$64:$W$509,$B$64:$B$509,$B51)</f>
        <v>-4</v>
      </c>
      <c r="O51" s="80">
        <f>SUMIFS($X$64:$X$509,$B$64:$B$509,$B51)</f>
        <v>284</v>
      </c>
      <c r="P51" s="80">
        <f>IFERROR(R51/O51,0)</f>
        <v>236.88388941787841</v>
      </c>
      <c r="Q51" s="80">
        <f>SUMIFS($Z$64:$Z$509,$B$64:$B$509,$B51)+SUMIFS($Y$64:$Y$509,$B$64:$B$509,$B51)</f>
        <v>-1117.4391192898318</v>
      </c>
      <c r="R51" s="80">
        <f>SUMIFS($AA$64:$AA$509,$B$64:$B$509,$B51)</f>
        <v>67275.024594677467</v>
      </c>
      <c r="S51" s="97">
        <f>SUMIFS($AD$64:$AD$509,$B$64:$B$509,$B51)-SUMIFS($AE$64:$AE$509,$B$64:$B$509,$B51)</f>
        <v>0</v>
      </c>
      <c r="T51" s="80">
        <f>SUMIFS($AF$64:$AF$509,$B$64:$B$509,$B51)</f>
        <v>284</v>
      </c>
      <c r="U51" s="80">
        <f>IFERROR(W51/T51,0)</f>
        <v>256.70896385332463</v>
      </c>
      <c r="V51" s="80">
        <f>SUMIFS($AH$64:$AH$509,$B$64:$B$509,$B51)+SUMIFS($AG$64:$AG$509,$B$64:$B$509,$B51)</f>
        <v>0</v>
      </c>
      <c r="W51" s="98">
        <f>SUMIFS($AI$64:$AI$509,$B$64:$B$509,$B51)</f>
        <v>72905.345734344199</v>
      </c>
      <c r="X51" s="80">
        <f>SUMIFS($AL$64:$AL$509,$B$64:$B$509,$B51)-SUMIFS($AM$64:$AM$509,$B$64:$B$509,$B51)</f>
        <v>0</v>
      </c>
      <c r="Y51" s="80">
        <f>SUMIFS($AN$64:$AN$509,$B$64:$B$509,$B51)</f>
        <v>284</v>
      </c>
      <c r="Z51" s="80">
        <f>IFERROR(AB51/Y51,0)</f>
        <v>277.67303160348115</v>
      </c>
      <c r="AA51" s="80">
        <f>SUMIFS($AP$64:$AP$509,$B$64:$B$509,$B51)+SUMIFS($AO$64:$AO$509,$B$64:$B$509,$B51)</f>
        <v>0</v>
      </c>
      <c r="AB51" s="98">
        <f>SUMIFS($AQ$64:$AQ$509,$B$64:$B$509,$B51)</f>
        <v>78859.14097538864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185</v>
      </c>
      <c r="G52" s="192">
        <f t="shared" ref="G52:G55" si="40">IFERROR(H52/F52,"")</f>
        <v>391.11492113513515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72356.260410000003</v>
      </c>
      <c r="I52" s="97">
        <f>SUMIFS($N$64:$N$509,$B$64:$B$509,$B52)-SUMIFS($O$64:$O$509,$B$64:$B$509,$B52)</f>
        <v>-2</v>
      </c>
      <c r="J52" s="80">
        <f>SUMIFS($P$64:$P$509,$B$64:$B$509,$B52)</f>
        <v>183</v>
      </c>
      <c r="K52" s="80">
        <f t="shared" ref="K52:K56" si="41">IFERROR(M52/J52,0)</f>
        <v>425.84068819291531</v>
      </c>
      <c r="L52" s="80">
        <f>SUMIFS($R$64:$R$509,$B$64:$B$509,$B52)+SUMIFS($Q$64:$Q$509,$B$64:$B$509,$B52)</f>
        <v>-891.10755451955242</v>
      </c>
      <c r="M52" s="98">
        <f>SUMIFS($S$64:$S$509,$B$64:$B$509,$B52)</f>
        <v>77928.845939303501</v>
      </c>
      <c r="N52" s="80">
        <f>SUMIFS($V$64:$V$509,$B$64:$B$509,$B52)-SUMIFS($W$64:$W$509,$B$64:$B$509,$B52)</f>
        <v>0</v>
      </c>
      <c r="O52" s="80">
        <f>SUMIFS($X$64:$X$509,$B$64:$B$509,$B52)</f>
        <v>183</v>
      </c>
      <c r="P52" s="80">
        <f t="shared" ref="P52:P55" si="42">IFERROR(R52/O52,0)</f>
        <v>462.14201945440158</v>
      </c>
      <c r="Q52" s="80">
        <f>SUMIFS($Z$64:$Z$509,$B$64:$B$509,$B52)+SUMIFS($Y$64:$Y$509,$B$64:$B$509,$B52)</f>
        <v>0</v>
      </c>
      <c r="R52" s="80">
        <f>SUMIFS($AA$64:$AA$509,$B$64:$B$509,$B52)</f>
        <v>84571.989560155489</v>
      </c>
      <c r="S52" s="97">
        <f>SUMIFS($AD$64:$AD$509,$B$64:$B$509,$B52)-SUMIFS($AE$64:$AE$509,$B$64:$B$509,$B52)</f>
        <v>0</v>
      </c>
      <c r="T52" s="80">
        <f>SUMIFS($AF$64:$AF$509,$B$64:$B$509,$B52)</f>
        <v>183</v>
      </c>
      <c r="U52" s="80">
        <f t="shared" ref="U52:U55" si="43">IFERROR(W52/T52,0)</f>
        <v>501.06932127281084</v>
      </c>
      <c r="V52" s="80">
        <f>SUMIFS($AH$64:$AH$509,$B$64:$B$509,$B52)+SUMIFS($AG$64:$AG$509,$B$64:$B$509,$B52)</f>
        <v>0</v>
      </c>
      <c r="W52" s="98">
        <f>SUMIFS($AI$64:$AI$509,$B$64:$B$509,$B52)</f>
        <v>91695.685792924385</v>
      </c>
      <c r="X52" s="80">
        <f>SUMIFS($AL$64:$AL$509,$B$64:$B$509,$B52)-SUMIFS($AM$64:$AM$509,$B$64:$B$509,$B52)</f>
        <v>0</v>
      </c>
      <c r="Y52" s="80">
        <f>SUMIFS($AN$64:$AN$509,$B$64:$B$509,$B52)</f>
        <v>183</v>
      </c>
      <c r="Z52" s="80">
        <f t="shared" ref="Z52:Z55" si="44">IFERROR(AB52/Y52,0)</f>
        <v>542.25944180245494</v>
      </c>
      <c r="AA52" s="80">
        <f>SUMIFS($AP$64:$AP$509,$B$64:$B$509,$B52)+SUMIFS($AO$64:$AO$509,$B$64:$B$509,$B52)</f>
        <v>0</v>
      </c>
      <c r="AB52" s="98">
        <f>SUMIFS($AQ$64:$AQ$509,$B$64:$B$509,$B52)</f>
        <v>99233.477849849252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102</v>
      </c>
      <c r="G53" s="192">
        <f t="shared" si="40"/>
        <v>662.02071735294101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67526.113169999982</v>
      </c>
      <c r="I53" s="97">
        <f>SUMIFS($N$64:$N$509,$B$64:$B$509,$B53)-SUMIFS($O$64:$O$509,$B$64:$B$509,$B53)</f>
        <v>-2</v>
      </c>
      <c r="J53" s="80">
        <f>SUMIFS($P$64:$P$509,$B$64:$B$509,$B53)</f>
        <v>100</v>
      </c>
      <c r="K53" s="80">
        <f t="shared" si="41"/>
        <v>721.52901949497436</v>
      </c>
      <c r="L53" s="80">
        <f>SUMIFS($R$64:$R$509,$B$64:$B$509,$B53)+SUMIFS($Q$64:$Q$509,$B$64:$B$509,$B53)</f>
        <v>-1580.274406642644</v>
      </c>
      <c r="M53" s="98">
        <f>SUMIFS($S$64:$S$509,$B$64:$B$509,$B53)</f>
        <v>72152.901949497435</v>
      </c>
      <c r="N53" s="80">
        <f>SUMIFS($V$64:$V$509,$B$64:$B$509,$B53)-SUMIFS($W$64:$W$509,$B$64:$B$509,$B53)</f>
        <v>-4</v>
      </c>
      <c r="O53" s="80">
        <f>SUMIFS($X$64:$X$509,$B$64:$B$509,$B53)</f>
        <v>96</v>
      </c>
      <c r="P53" s="80">
        <f t="shared" si="42"/>
        <v>783.98485032032966</v>
      </c>
      <c r="Q53" s="80">
        <f>SUMIFS($Z$64:$Z$509,$B$64:$B$509,$B53)+SUMIFS($Y$64:$Y$509,$B$64:$B$509,$B53)</f>
        <v>-3083.4207609477826</v>
      </c>
      <c r="R53" s="80">
        <f>SUMIFS($AA$64:$AA$509,$B$64:$B$509,$B53)</f>
        <v>75262.545630751643</v>
      </c>
      <c r="S53" s="97">
        <f>SUMIFS($AD$64:$AD$509,$B$64:$B$509,$B53)-SUMIFS($AE$64:$AE$509,$B$64:$B$509,$B53)</f>
        <v>0</v>
      </c>
      <c r="T53" s="80">
        <f>SUMIFS($AF$64:$AF$509,$B$64:$B$509,$B53)</f>
        <v>96</v>
      </c>
      <c r="U53" s="80">
        <f t="shared" si="43"/>
        <v>850.47979018063722</v>
      </c>
      <c r="V53" s="80">
        <f>SUMIFS($AH$64:$AH$509,$B$64:$B$509,$B53)+SUMIFS($AG$64:$AG$509,$B$64:$B$509,$B53)</f>
        <v>0</v>
      </c>
      <c r="W53" s="98">
        <f>SUMIFS($AI$64:$AI$509,$B$64:$B$509,$B53)</f>
        <v>81646.05985734117</v>
      </c>
      <c r="X53" s="80">
        <f>SUMIFS($AL$64:$AL$509,$B$64:$B$509,$B53)-SUMIFS($AM$64:$AM$509,$B$64:$B$509,$B53)</f>
        <v>0</v>
      </c>
      <c r="Y53" s="80">
        <f>SUMIFS($AN$64:$AN$509,$B$64:$B$509,$B53)</f>
        <v>96</v>
      </c>
      <c r="Z53" s="80">
        <f t="shared" si="44"/>
        <v>920.88848039495781</v>
      </c>
      <c r="AA53" s="80">
        <f>SUMIFS($AP$64:$AP$509,$B$64:$B$509,$B53)+SUMIFS($AO$64:$AO$509,$B$64:$B$509,$B53)</f>
        <v>0</v>
      </c>
      <c r="AB53" s="98">
        <f>SUMIFS($AQ$64:$AQ$509,$B$64:$B$509,$B53)</f>
        <v>88405.294117915953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78</v>
      </c>
      <c r="G54" s="192">
        <f t="shared" si="40"/>
        <v>1174.5281511538462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91613.195789999998</v>
      </c>
      <c r="I54" s="97">
        <f>SUMIFS($N$64:$N$509,$B$64:$B$509,$B54)-SUMIFS($O$64:$O$509,$B$64:$B$509,$B54)</f>
        <v>-4</v>
      </c>
      <c r="J54" s="80">
        <f>SUMIFS($P$64:$P$509,$B$64:$B$509,$B54)</f>
        <v>74</v>
      </c>
      <c r="K54" s="80">
        <f t="shared" si="41"/>
        <v>1228.3694420401775</v>
      </c>
      <c r="L54" s="80">
        <f>SUMIFS($R$64:$R$509,$B$64:$B$509,$B54)+SUMIFS($Q$64:$Q$509,$B$64:$B$509,$B54)</f>
        <v>-5128.6342340433876</v>
      </c>
      <c r="M54" s="98">
        <f>SUMIFS($S$64:$S$509,$B$64:$B$509,$B54)</f>
        <v>90899.338710973141</v>
      </c>
      <c r="N54" s="80">
        <f>SUMIFS($V$64:$V$509,$B$64:$B$509,$B54)-SUMIFS($W$64:$W$509,$B$64:$B$509,$B54)</f>
        <v>-8</v>
      </c>
      <c r="O54" s="80">
        <f>SUMIFS($X$64:$X$509,$B$64:$B$509,$B54)</f>
        <v>66</v>
      </c>
      <c r="P54" s="80">
        <f t="shared" si="42"/>
        <v>1336.4344579246724</v>
      </c>
      <c r="Q54" s="80">
        <f>SUMIFS($Z$64:$Z$509,$B$64:$B$509,$B54)+SUMIFS($Y$64:$Y$509,$B$64:$B$509,$B54)</f>
        <v>-9564.81598138353</v>
      </c>
      <c r="R54" s="80">
        <f>SUMIFS($AA$64:$AA$509,$B$64:$B$509,$B54)</f>
        <v>88204.674223028385</v>
      </c>
      <c r="S54" s="97">
        <f>SUMIFS($AD$64:$AD$509,$B$64:$B$509,$B54)-SUMIFS($AE$64:$AE$509,$B$64:$B$509,$B54)</f>
        <v>0</v>
      </c>
      <c r="T54" s="80">
        <f>SUMIFS($AF$64:$AF$509,$B$64:$B$509,$B54)</f>
        <v>66</v>
      </c>
      <c r="U54" s="80">
        <f t="shared" si="43"/>
        <v>1436.0880073291512</v>
      </c>
      <c r="V54" s="80">
        <f>SUMIFS($AH$64:$AH$509,$B$64:$B$509,$B54)+SUMIFS($AG$64:$AG$509,$B$64:$B$509,$B54)</f>
        <v>0</v>
      </c>
      <c r="W54" s="98">
        <f>SUMIFS($AI$64:$AI$509,$B$64:$B$509,$B54)</f>
        <v>94781.808483723973</v>
      </c>
      <c r="X54" s="80">
        <f>SUMIFS($AL$64:$AL$509,$B$64:$B$509,$B54)-SUMIFS($AM$64:$AM$509,$B$64:$B$509,$B54)</f>
        <v>0</v>
      </c>
      <c r="Y54" s="80">
        <f>SUMIFS($AN$64:$AN$509,$B$64:$B$509,$B54)</f>
        <v>66</v>
      </c>
      <c r="Z54" s="80">
        <f t="shared" si="44"/>
        <v>1540.2580156712941</v>
      </c>
      <c r="AA54" s="80">
        <f>SUMIFS($AP$64:$AP$509,$B$64:$B$509,$B54)+SUMIFS($AO$64:$AO$509,$B$64:$B$509,$B54)</f>
        <v>0</v>
      </c>
      <c r="AB54" s="98">
        <f>SUMIFS($AQ$64:$AQ$509,$B$64:$B$509,$B54)</f>
        <v>101657.02903430541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653</v>
      </c>
      <c r="G56" s="92">
        <f t="shared" ref="G56" si="45">IFERROR(H56/F56,0)</f>
        <v>443.30518787136288</v>
      </c>
      <c r="H56" s="92">
        <f>SUM(H51:H55)</f>
        <v>289478.28767999995</v>
      </c>
      <c r="I56" s="92">
        <f>SUM(I51:I55)</f>
        <v>-8</v>
      </c>
      <c r="J56" s="92">
        <f>SUM(J51:J55)</f>
        <v>645</v>
      </c>
      <c r="K56" s="92">
        <f t="shared" si="41"/>
        <v>471.368845654327</v>
      </c>
      <c r="L56" s="92">
        <f>SUM(L51:L55)</f>
        <v>-7600.0161952055842</v>
      </c>
      <c r="M56" s="92">
        <f>SUM(M51:M55)</f>
        <v>304032.90544704092</v>
      </c>
      <c r="N56" s="92">
        <f t="shared" ref="N56:O56" si="46">SUM(N51:N55)</f>
        <v>-16</v>
      </c>
      <c r="O56" s="92">
        <f t="shared" si="46"/>
        <v>629</v>
      </c>
      <c r="P56" s="92">
        <f>IFERROR(R56/O56,0)</f>
        <v>501.29448967982984</v>
      </c>
      <c r="Q56" s="92">
        <f t="shared" ref="Q56" si="47">SUM(Q51:Q55)</f>
        <v>-13765.675861621145</v>
      </c>
      <c r="R56" s="92">
        <f t="shared" ref="R56:T56" si="48">SUM(R51:R55)</f>
        <v>315314.23400861298</v>
      </c>
      <c r="S56" s="92">
        <f t="shared" si="48"/>
        <v>0</v>
      </c>
      <c r="T56" s="92">
        <f t="shared" si="48"/>
        <v>629</v>
      </c>
      <c r="U56" s="92">
        <f>IFERROR(W56/T56,0)</f>
        <v>542.17631139639695</v>
      </c>
      <c r="V56" s="92">
        <f t="shared" ref="V56" si="49">SUM(V51:V55)</f>
        <v>0</v>
      </c>
      <c r="W56" s="92">
        <f t="shared" ref="W56:Y56" si="50">SUM(W51:W55)</f>
        <v>341028.89986833371</v>
      </c>
      <c r="X56" s="92">
        <f t="shared" si="50"/>
        <v>0</v>
      </c>
      <c r="Y56" s="92">
        <f t="shared" si="50"/>
        <v>629</v>
      </c>
      <c r="Z56" s="92">
        <f>IFERROR(AB56/Y56,0)</f>
        <v>585.30197452696234</v>
      </c>
      <c r="AA56" s="92">
        <f t="shared" ref="AA56" si="51">SUM(AA51:AA55)</f>
        <v>0</v>
      </c>
      <c r="AB56" s="104">
        <f t="shared" ref="AB56" si="52">SUM(AB51:AB55)</f>
        <v>368154.9419774593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6" t="s">
        <v>733</v>
      </c>
      <c r="E62" s="238"/>
      <c r="F62" s="236" t="s">
        <v>602</v>
      </c>
      <c r="G62" s="237"/>
      <c r="H62" s="237"/>
      <c r="I62" s="237"/>
      <c r="J62" s="237"/>
      <c r="K62" s="238"/>
      <c r="L62" s="237" t="s">
        <v>1</v>
      </c>
      <c r="M62" s="237"/>
      <c r="N62" s="237"/>
      <c r="O62" s="237"/>
      <c r="P62" s="237"/>
      <c r="Q62" s="237"/>
      <c r="R62" s="237"/>
      <c r="S62" s="238"/>
      <c r="T62" s="236" t="s">
        <v>2</v>
      </c>
      <c r="U62" s="237"/>
      <c r="V62" s="237"/>
      <c r="W62" s="237"/>
      <c r="X62" s="237"/>
      <c r="Y62" s="237"/>
      <c r="Z62" s="237"/>
      <c r="AA62" s="238"/>
      <c r="AB62" s="236" t="s">
        <v>3</v>
      </c>
      <c r="AC62" s="237"/>
      <c r="AD62" s="237"/>
      <c r="AE62" s="237"/>
      <c r="AF62" s="237"/>
      <c r="AG62" s="237"/>
      <c r="AH62" s="237"/>
      <c r="AI62" s="238"/>
      <c r="AJ62" s="236" t="s">
        <v>4</v>
      </c>
      <c r="AK62" s="237"/>
      <c r="AL62" s="237"/>
      <c r="AM62" s="237"/>
      <c r="AN62" s="237"/>
      <c r="AO62" s="237"/>
      <c r="AP62" s="237"/>
      <c r="AQ62" s="238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37</v>
      </c>
      <c r="G64" s="35">
        <f>SUMIFS(WORKING!$AC$3:$AC$6802,WORKING!$A$3:$A$6802,Results!$D$3,WORKING!$B$3:$B$6802,Results!A64,WORKING!$C$3:$C$6802,Results!C64)/1000</f>
        <v>2446.7906899999998</v>
      </c>
      <c r="H64" s="35">
        <f>IFERROR(G64/F64,0)</f>
        <v>66.129478108108103</v>
      </c>
      <c r="I64" s="156" t="s">
        <v>754</v>
      </c>
      <c r="J64" s="211" t="s">
        <v>754</v>
      </c>
      <c r="K64" s="217">
        <f>IFERROR(IF(J64="",G64,J64)/IF(I64="",F64,I64),"")</f>
        <v>66.129478108108103</v>
      </c>
      <c r="L64" s="34">
        <f t="shared" ref="L64:L80" si="54">IF(I64="",F64,I64)</f>
        <v>37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72.218081906556492</v>
      </c>
      <c r="N64" s="57">
        <v>0</v>
      </c>
      <c r="O64" s="57">
        <v>0</v>
      </c>
      <c r="P64" s="61">
        <f t="shared" ref="P64:P80" si="55">-O64+L64+N64</f>
        <v>37</v>
      </c>
      <c r="Q64" s="40">
        <f>M64*N64</f>
        <v>0</v>
      </c>
      <c r="R64" s="40">
        <f>-M64*O64</f>
        <v>0</v>
      </c>
      <c r="S64" s="44">
        <f>M64*P64</f>
        <v>2672.0690305425901</v>
      </c>
      <c r="T64" s="35">
        <f>P64</f>
        <v>37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78.431025059404647</v>
      </c>
      <c r="V64" s="57">
        <v>0</v>
      </c>
      <c r="W64" s="57">
        <v>0</v>
      </c>
      <c r="X64" s="61">
        <f t="shared" ref="X64:X80" si="56">-W64+T64+V64</f>
        <v>37</v>
      </c>
      <c r="Y64" s="40">
        <f>U64*V64</f>
        <v>0</v>
      </c>
      <c r="Z64" s="40">
        <f>-U64*W64</f>
        <v>0</v>
      </c>
      <c r="AA64" s="44">
        <f>U64*X64</f>
        <v>2901.9479271979717</v>
      </c>
      <c r="AB64" s="35">
        <f>X64</f>
        <v>37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85.098862973414597</v>
      </c>
      <c r="AD64" s="57">
        <v>0</v>
      </c>
      <c r="AE64" s="57">
        <v>0</v>
      </c>
      <c r="AF64" s="61">
        <f t="shared" ref="AF64:AF80" si="57">-AE64+AB64+AD64</f>
        <v>37</v>
      </c>
      <c r="AG64" s="40">
        <f>AC64*AD64</f>
        <v>0</v>
      </c>
      <c r="AH64" s="40">
        <f>-AC64*AE64</f>
        <v>0</v>
      </c>
      <c r="AI64" s="44">
        <f>AC64*AF64</f>
        <v>3148.6579300163403</v>
      </c>
      <c r="AJ64" s="35">
        <f t="shared" ref="AJ64:AJ80" si="58">AF64</f>
        <v>37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92.160820449364891</v>
      </c>
      <c r="AL64" s="57">
        <v>0</v>
      </c>
      <c r="AM64" s="57">
        <v>0</v>
      </c>
      <c r="AN64" s="61">
        <f t="shared" ref="AN64:AN80" si="59">-AM64+AJ64+AL64</f>
        <v>37</v>
      </c>
      <c r="AO64" s="40">
        <f>AK64*AL64</f>
        <v>0</v>
      </c>
      <c r="AP64" s="40">
        <f>-AK64*AM64</f>
        <v>0</v>
      </c>
      <c r="AQ64" s="44">
        <f>AK64*AN64</f>
        <v>3409.9503566265012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43</v>
      </c>
      <c r="G65" s="35">
        <f>SUMIFS(WORKING!$AC$3:$AC$6802,WORKING!$A$3:$A$6802,Results!$D$3,WORKING!$B$3:$B$6802,Results!A65,WORKING!$C$3:$C$6802,Results!C65)/1000</f>
        <v>6316.1240299999999</v>
      </c>
      <c r="H65" s="35">
        <f t="shared" ref="H65:H80" si="60">IFERROR(G65/F65,0)</f>
        <v>146.88660534883721</v>
      </c>
      <c r="I65" s="187" t="s">
        <v>754</v>
      </c>
      <c r="J65" s="212" t="s">
        <v>754</v>
      </c>
      <c r="K65" s="217">
        <f t="shared" ref="K65:K80" si="61">IFERROR(IF(J65="",G65,J65)/IF(I65="",F65,I65),"")</f>
        <v>146.88660534883721</v>
      </c>
      <c r="L65" s="34">
        <f t="shared" si="54"/>
        <v>43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159.17177310979915</v>
      </c>
      <c r="N65" s="57">
        <v>0</v>
      </c>
      <c r="O65" s="57">
        <v>0</v>
      </c>
      <c r="P65" s="61">
        <f t="shared" si="55"/>
        <v>43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6844.3862437213629</v>
      </c>
      <c r="T65" s="35">
        <f t="shared" ref="T65:T80" si="65">P65</f>
        <v>43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172.48168939247486</v>
      </c>
      <c r="V65" s="57">
        <v>0</v>
      </c>
      <c r="W65" s="57">
        <v>0</v>
      </c>
      <c r="X65" s="61">
        <f t="shared" si="56"/>
        <v>43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7416.712643876419</v>
      </c>
      <c r="AB65" s="35">
        <f t="shared" ref="AB65:AB80" si="69">X65</f>
        <v>43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186.7300133953394</v>
      </c>
      <c r="AD65" s="57">
        <v>0</v>
      </c>
      <c r="AE65" s="57">
        <v>0</v>
      </c>
      <c r="AF65" s="61">
        <f t="shared" si="57"/>
        <v>43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8029.3905759995941</v>
      </c>
      <c r="AJ65" s="35">
        <f t="shared" si="58"/>
        <v>43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201.77738810929057</v>
      </c>
      <c r="AL65" s="57">
        <v>0</v>
      </c>
      <c r="AM65" s="57">
        <v>0</v>
      </c>
      <c r="AN65" s="61">
        <f t="shared" si="59"/>
        <v>43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8676.427688699494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11</v>
      </c>
      <c r="G66" s="35">
        <f>SUMIFS(WORKING!$AC$3:$AC$6802,WORKING!$A$3:$A$6802,Results!$D$3,WORKING!$B$3:$B$6802,Results!A66,WORKING!$C$3:$C$6802,Results!C66)/1000</f>
        <v>1577.94982</v>
      </c>
      <c r="H66" s="35">
        <f t="shared" si="60"/>
        <v>143.44998363636364</v>
      </c>
      <c r="I66" s="187" t="s">
        <v>754</v>
      </c>
      <c r="J66" s="212" t="s">
        <v>754</v>
      </c>
      <c r="K66" s="217">
        <f t="shared" si="61"/>
        <v>143.44998363636364</v>
      </c>
      <c r="L66" s="34">
        <f t="shared" si="54"/>
        <v>11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155.60893402435221</v>
      </c>
      <c r="N66" s="57">
        <v>0</v>
      </c>
      <c r="O66" s="57">
        <v>0</v>
      </c>
      <c r="P66" s="61">
        <f t="shared" si="55"/>
        <v>11</v>
      </c>
      <c r="Q66" s="40">
        <f t="shared" si="62"/>
        <v>0</v>
      </c>
      <c r="R66" s="40">
        <f t="shared" si="63"/>
        <v>0</v>
      </c>
      <c r="S66" s="44">
        <f t="shared" si="64"/>
        <v>1711.6982742678742</v>
      </c>
      <c r="T66" s="35">
        <f t="shared" si="65"/>
        <v>11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168.67032085844784</v>
      </c>
      <c r="V66" s="57">
        <v>0</v>
      </c>
      <c r="W66" s="57">
        <v>0</v>
      </c>
      <c r="X66" s="61">
        <f t="shared" si="56"/>
        <v>11</v>
      </c>
      <c r="Y66" s="40">
        <f t="shared" si="66"/>
        <v>0</v>
      </c>
      <c r="Z66" s="40">
        <f t="shared" si="67"/>
        <v>0</v>
      </c>
      <c r="AA66" s="44">
        <f t="shared" si="68"/>
        <v>1855.3735294429262</v>
      </c>
      <c r="AB66" s="35">
        <f t="shared" si="69"/>
        <v>11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182.65730440423241</v>
      </c>
      <c r="AD66" s="57">
        <v>0</v>
      </c>
      <c r="AE66" s="57">
        <v>0</v>
      </c>
      <c r="AF66" s="61">
        <f t="shared" si="57"/>
        <v>11</v>
      </c>
      <c r="AG66" s="40">
        <f t="shared" si="70"/>
        <v>0</v>
      </c>
      <c r="AH66" s="40">
        <f t="shared" si="71"/>
        <v>0</v>
      </c>
      <c r="AI66" s="44">
        <f t="shared" si="72"/>
        <v>2009.2303484465565</v>
      </c>
      <c r="AJ66" s="35">
        <f t="shared" si="58"/>
        <v>11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197.43436056139265</v>
      </c>
      <c r="AL66" s="57">
        <v>0</v>
      </c>
      <c r="AM66" s="57">
        <v>0</v>
      </c>
      <c r="AN66" s="61">
        <f t="shared" si="59"/>
        <v>11</v>
      </c>
      <c r="AO66" s="40">
        <f t="shared" si="73"/>
        <v>0</v>
      </c>
      <c r="AP66" s="40">
        <f t="shared" si="74"/>
        <v>0</v>
      </c>
      <c r="AQ66" s="44">
        <f t="shared" si="75"/>
        <v>2171.7779661753193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89</v>
      </c>
      <c r="G67" s="35">
        <f>SUMIFS(WORKING!$AC$3:$AC$6802,WORKING!$A$3:$A$6802,Results!$D$3,WORKING!$B$3:$B$6802,Results!A67,WORKING!$C$3:$C$6802,Results!C67)/1000</f>
        <v>19882.224419999999</v>
      </c>
      <c r="H67" s="35">
        <f t="shared" si="60"/>
        <v>223.39577999999997</v>
      </c>
      <c r="I67" s="187" t="s">
        <v>754</v>
      </c>
      <c r="J67" s="212" t="s">
        <v>754</v>
      </c>
      <c r="K67" s="217">
        <f t="shared" si="61"/>
        <v>223.39577999999997</v>
      </c>
      <c r="L67" s="34">
        <f t="shared" si="54"/>
        <v>89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242.87163366085716</v>
      </c>
      <c r="N67" s="57">
        <v>0</v>
      </c>
      <c r="O67" s="57">
        <v>0</v>
      </c>
      <c r="P67" s="61">
        <f t="shared" si="55"/>
        <v>89</v>
      </c>
      <c r="Q67" s="40">
        <f t="shared" si="62"/>
        <v>0</v>
      </c>
      <c r="R67" s="40">
        <f t="shared" si="63"/>
        <v>0</v>
      </c>
      <c r="S67" s="44">
        <f t="shared" si="64"/>
        <v>21615.575395816286</v>
      </c>
      <c r="T67" s="35">
        <f t="shared" si="65"/>
        <v>89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263.42550636765992</v>
      </c>
      <c r="V67" s="57">
        <v>0</v>
      </c>
      <c r="W67" s="57">
        <v>0</v>
      </c>
      <c r="X67" s="61">
        <f t="shared" si="56"/>
        <v>89</v>
      </c>
      <c r="Y67" s="40">
        <f t="shared" si="66"/>
        <v>0</v>
      </c>
      <c r="Z67" s="40">
        <f t="shared" si="67"/>
        <v>0</v>
      </c>
      <c r="AA67" s="44">
        <f t="shared" si="68"/>
        <v>23444.870066721734</v>
      </c>
      <c r="AB67" s="35">
        <f t="shared" si="69"/>
        <v>89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285.45196193545547</v>
      </c>
      <c r="AD67" s="57">
        <v>0</v>
      </c>
      <c r="AE67" s="57">
        <v>0</v>
      </c>
      <c r="AF67" s="61">
        <f t="shared" si="57"/>
        <v>89</v>
      </c>
      <c r="AG67" s="40">
        <f t="shared" si="70"/>
        <v>0</v>
      </c>
      <c r="AH67" s="40">
        <f t="shared" si="71"/>
        <v>0</v>
      </c>
      <c r="AI67" s="44">
        <f t="shared" si="72"/>
        <v>25405.224612255537</v>
      </c>
      <c r="AJ67" s="35">
        <f t="shared" si="58"/>
        <v>89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308.74182018723172</v>
      </c>
      <c r="AL67" s="57">
        <v>0</v>
      </c>
      <c r="AM67" s="57">
        <v>0</v>
      </c>
      <c r="AN67" s="61">
        <f t="shared" si="59"/>
        <v>89</v>
      </c>
      <c r="AO67" s="40">
        <f t="shared" si="73"/>
        <v>0</v>
      </c>
      <c r="AP67" s="40">
        <f t="shared" si="74"/>
        <v>0</v>
      </c>
      <c r="AQ67" s="44">
        <f t="shared" si="75"/>
        <v>27478.021996663625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17</v>
      </c>
      <c r="G68" s="35">
        <f>SUMIFS(WORKING!$AC$3:$AC$6802,WORKING!$A$3:$A$6802,Results!$D$3,WORKING!$B$3:$B$6802,Results!A68,WORKING!$C$3:$C$6802,Results!C68)/1000</f>
        <v>4532.2423799999997</v>
      </c>
      <c r="H68" s="35">
        <f t="shared" si="60"/>
        <v>266.60249294117648</v>
      </c>
      <c r="I68" s="187">
        <v>18</v>
      </c>
      <c r="J68" s="212">
        <v>4265</v>
      </c>
      <c r="K68" s="217">
        <f t="shared" si="61"/>
        <v>236.94444444444446</v>
      </c>
      <c r="L68" s="34">
        <f t="shared" si="54"/>
        <v>18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257.56940774114423</v>
      </c>
      <c r="N68" s="57">
        <v>0</v>
      </c>
      <c r="O68" s="57">
        <v>0</v>
      </c>
      <c r="P68" s="61">
        <f t="shared" si="55"/>
        <v>18</v>
      </c>
      <c r="Q68" s="40">
        <f t="shared" si="62"/>
        <v>0</v>
      </c>
      <c r="R68" s="40">
        <f t="shared" si="63"/>
        <v>0</v>
      </c>
      <c r="S68" s="44">
        <f t="shared" si="64"/>
        <v>4636.2493393405966</v>
      </c>
      <c r="T68" s="35">
        <f t="shared" si="65"/>
        <v>18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279.35977982245794</v>
      </c>
      <c r="V68" s="57">
        <v>0</v>
      </c>
      <c r="W68" s="57">
        <v>4</v>
      </c>
      <c r="X68" s="61">
        <f t="shared" si="56"/>
        <v>14</v>
      </c>
      <c r="Y68" s="40">
        <f t="shared" si="66"/>
        <v>0</v>
      </c>
      <c r="Z68" s="40">
        <f t="shared" si="67"/>
        <v>-1117.4391192898318</v>
      </c>
      <c r="AA68" s="44">
        <f t="shared" si="68"/>
        <v>3911.036917514411</v>
      </c>
      <c r="AB68" s="35">
        <f t="shared" si="69"/>
        <v>14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302.71049556812466</v>
      </c>
      <c r="AD68" s="57">
        <v>0</v>
      </c>
      <c r="AE68" s="57">
        <v>0</v>
      </c>
      <c r="AF68" s="61">
        <f t="shared" si="57"/>
        <v>14</v>
      </c>
      <c r="AG68" s="40">
        <f t="shared" si="70"/>
        <v>0</v>
      </c>
      <c r="AH68" s="40">
        <f t="shared" si="71"/>
        <v>0</v>
      </c>
      <c r="AI68" s="44">
        <f t="shared" si="72"/>
        <v>4237.946937953745</v>
      </c>
      <c r="AJ68" s="35">
        <f t="shared" si="58"/>
        <v>14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327.39944270646475</v>
      </c>
      <c r="AL68" s="57">
        <v>0</v>
      </c>
      <c r="AM68" s="57">
        <v>0</v>
      </c>
      <c r="AN68" s="61">
        <f t="shared" si="59"/>
        <v>14</v>
      </c>
      <c r="AO68" s="40">
        <f t="shared" si="73"/>
        <v>0</v>
      </c>
      <c r="AP68" s="40">
        <f t="shared" si="74"/>
        <v>0</v>
      </c>
      <c r="AQ68" s="44">
        <f t="shared" si="75"/>
        <v>4583.5921978905062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82</v>
      </c>
      <c r="G69" s="35">
        <f>SUMIFS(WORKING!$AC$3:$AC$6802,WORKING!$A$3:$A$6802,Results!$D$3,WORKING!$B$3:$B$6802,Results!A69,WORKING!$C$3:$C$6802,Results!C69)/1000</f>
        <v>21343.606609999999</v>
      </c>
      <c r="H69" s="35">
        <f t="shared" si="60"/>
        <v>260.28788548780489</v>
      </c>
      <c r="I69" s="187" t="s">
        <v>754</v>
      </c>
      <c r="J69" s="212" t="s">
        <v>754</v>
      </c>
      <c r="K69" s="217">
        <f t="shared" si="61"/>
        <v>260.28788548780489</v>
      </c>
      <c r="L69" s="34">
        <f t="shared" si="54"/>
        <v>82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283.32037084121629</v>
      </c>
      <c r="N69" s="57">
        <v>0</v>
      </c>
      <c r="O69" s="57">
        <v>0</v>
      </c>
      <c r="P69" s="61">
        <f t="shared" si="55"/>
        <v>82</v>
      </c>
      <c r="Q69" s="40">
        <f t="shared" si="62"/>
        <v>0</v>
      </c>
      <c r="R69" s="40">
        <f t="shared" si="63"/>
        <v>0</v>
      </c>
      <c r="S69" s="44">
        <f t="shared" si="64"/>
        <v>23232.270408979737</v>
      </c>
      <c r="T69" s="35">
        <f t="shared" si="65"/>
        <v>82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307.40476633020643</v>
      </c>
      <c r="V69" s="57">
        <v>0</v>
      </c>
      <c r="W69" s="57">
        <v>0</v>
      </c>
      <c r="X69" s="61">
        <f t="shared" si="56"/>
        <v>82</v>
      </c>
      <c r="Y69" s="40">
        <f t="shared" si="66"/>
        <v>0</v>
      </c>
      <c r="Z69" s="40">
        <f t="shared" si="67"/>
        <v>0</v>
      </c>
      <c r="AA69" s="44">
        <f t="shared" si="68"/>
        <v>25207.190839076928</v>
      </c>
      <c r="AB69" s="35">
        <f t="shared" si="69"/>
        <v>82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333.22488406979448</v>
      </c>
      <c r="AD69" s="57">
        <v>0</v>
      </c>
      <c r="AE69" s="57">
        <v>0</v>
      </c>
      <c r="AF69" s="61">
        <f t="shared" si="57"/>
        <v>82</v>
      </c>
      <c r="AG69" s="40">
        <f t="shared" si="70"/>
        <v>0</v>
      </c>
      <c r="AH69" s="40">
        <f t="shared" si="71"/>
        <v>0</v>
      </c>
      <c r="AI69" s="44">
        <f t="shared" si="72"/>
        <v>27324.440493723148</v>
      </c>
      <c r="AJ69" s="35">
        <f t="shared" si="58"/>
        <v>82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360.53811201384343</v>
      </c>
      <c r="AL69" s="57">
        <v>0</v>
      </c>
      <c r="AM69" s="57">
        <v>0</v>
      </c>
      <c r="AN69" s="61">
        <f t="shared" si="59"/>
        <v>82</v>
      </c>
      <c r="AO69" s="40">
        <f t="shared" si="73"/>
        <v>0</v>
      </c>
      <c r="AP69" s="40">
        <f t="shared" si="74"/>
        <v>0</v>
      </c>
      <c r="AQ69" s="44">
        <f t="shared" si="75"/>
        <v>29564.125185135163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67</v>
      </c>
      <c r="G70" s="35">
        <f>SUMIFS(WORKING!$AC$3:$AC$6802,WORKING!$A$3:$A$6802,Results!$D$3,WORKING!$B$3:$B$6802,Results!A70,WORKING!$C$3:$C$6802,Results!C70)/1000</f>
        <v>21989.698780000002</v>
      </c>
      <c r="H70" s="35">
        <f t="shared" si="60"/>
        <v>328.20445940298509</v>
      </c>
      <c r="I70" s="187">
        <v>68</v>
      </c>
      <c r="J70" s="212">
        <v>21662</v>
      </c>
      <c r="K70" s="217">
        <f t="shared" si="61"/>
        <v>318.55882352941177</v>
      </c>
      <c r="L70" s="34">
        <f t="shared" si="54"/>
        <v>68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346.78251156163935</v>
      </c>
      <c r="N70" s="57">
        <v>0</v>
      </c>
      <c r="O70" s="57">
        <v>0</v>
      </c>
      <c r="P70" s="61">
        <f t="shared" si="55"/>
        <v>68</v>
      </c>
      <c r="Q70" s="40">
        <f t="shared" si="62"/>
        <v>0</v>
      </c>
      <c r="R70" s="40">
        <f t="shared" si="63"/>
        <v>0</v>
      </c>
      <c r="S70" s="44">
        <f t="shared" si="64"/>
        <v>23581.210786191477</v>
      </c>
      <c r="T70" s="35">
        <f t="shared" si="65"/>
        <v>68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376.27221520013148</v>
      </c>
      <c r="V70" s="57">
        <v>0</v>
      </c>
      <c r="W70" s="57">
        <v>0</v>
      </c>
      <c r="X70" s="61">
        <f t="shared" si="56"/>
        <v>68</v>
      </c>
      <c r="Y70" s="40">
        <f t="shared" si="66"/>
        <v>0</v>
      </c>
      <c r="Z70" s="40">
        <f t="shared" si="67"/>
        <v>0</v>
      </c>
      <c r="AA70" s="44">
        <f t="shared" si="68"/>
        <v>25586.510633608941</v>
      </c>
      <c r="AB70" s="35">
        <f t="shared" si="69"/>
        <v>68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407.8882253256055</v>
      </c>
      <c r="AD70" s="57">
        <v>0</v>
      </c>
      <c r="AE70" s="57">
        <v>0</v>
      </c>
      <c r="AF70" s="61">
        <f t="shared" si="57"/>
        <v>68</v>
      </c>
      <c r="AG70" s="40">
        <f t="shared" si="70"/>
        <v>0</v>
      </c>
      <c r="AH70" s="40">
        <f t="shared" si="71"/>
        <v>0</v>
      </c>
      <c r="AI70" s="44">
        <f t="shared" si="72"/>
        <v>27736.399322141173</v>
      </c>
      <c r="AJ70" s="35">
        <f t="shared" si="58"/>
        <v>68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441.33376819234581</v>
      </c>
      <c r="AL70" s="57">
        <v>0</v>
      </c>
      <c r="AM70" s="57">
        <v>0</v>
      </c>
      <c r="AN70" s="61">
        <f t="shared" si="59"/>
        <v>68</v>
      </c>
      <c r="AO70" s="40">
        <f t="shared" si="73"/>
        <v>0</v>
      </c>
      <c r="AP70" s="40">
        <f t="shared" si="74"/>
        <v>0</v>
      </c>
      <c r="AQ70" s="44">
        <f t="shared" si="75"/>
        <v>30010.696237079515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52</v>
      </c>
      <c r="G71" s="35">
        <f>SUMIFS(WORKING!$AC$3:$AC$6802,WORKING!$A$3:$A$6802,Results!$D$3,WORKING!$B$3:$B$6802,Results!A71,WORKING!$C$3:$C$6802,Results!C71)/1000</f>
        <v>19125.672620000005</v>
      </c>
      <c r="H71" s="35">
        <f>IFERROR(G71/F71,0)</f>
        <v>367.80139653846163</v>
      </c>
      <c r="I71" s="187" t="s">
        <v>754</v>
      </c>
      <c r="J71" s="212" t="s">
        <v>754</v>
      </c>
      <c r="K71" s="217">
        <f t="shared" si="61"/>
        <v>367.80139653846163</v>
      </c>
      <c r="L71" s="34">
        <f t="shared" si="54"/>
        <v>52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400.5733872320028</v>
      </c>
      <c r="N71" s="57">
        <v>0</v>
      </c>
      <c r="O71" s="57">
        <v>1</v>
      </c>
      <c r="P71" s="61">
        <f t="shared" si="55"/>
        <v>51</v>
      </c>
      <c r="Q71" s="40">
        <f t="shared" si="62"/>
        <v>0</v>
      </c>
      <c r="R71" s="40">
        <f t="shared" si="63"/>
        <v>-400.5733872320028</v>
      </c>
      <c r="S71" s="44">
        <f t="shared" si="64"/>
        <v>20429.242748832145</v>
      </c>
      <c r="T71" s="35">
        <f t="shared" si="65"/>
        <v>51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434.69509016282603</v>
      </c>
      <c r="V71" s="57">
        <v>0</v>
      </c>
      <c r="W71" s="57">
        <v>0</v>
      </c>
      <c r="X71" s="61">
        <f t="shared" si="56"/>
        <v>51</v>
      </c>
      <c r="Y71" s="40">
        <f t="shared" si="66"/>
        <v>0</v>
      </c>
      <c r="Z71" s="40">
        <f t="shared" si="67"/>
        <v>0</v>
      </c>
      <c r="AA71" s="44">
        <f t="shared" si="68"/>
        <v>22169.449598304127</v>
      </c>
      <c r="AB71" s="35">
        <f t="shared" si="69"/>
        <v>51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471.28261445488891</v>
      </c>
      <c r="AD71" s="57">
        <v>0</v>
      </c>
      <c r="AE71" s="57">
        <v>0</v>
      </c>
      <c r="AF71" s="61">
        <f t="shared" si="57"/>
        <v>51</v>
      </c>
      <c r="AG71" s="40">
        <f t="shared" si="70"/>
        <v>0</v>
      </c>
      <c r="AH71" s="40">
        <f t="shared" si="71"/>
        <v>0</v>
      </c>
      <c r="AI71" s="44">
        <f t="shared" si="72"/>
        <v>24035.413337199334</v>
      </c>
      <c r="AJ71" s="35">
        <f t="shared" si="58"/>
        <v>51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509.99397675757547</v>
      </c>
      <c r="AL71" s="57">
        <v>0</v>
      </c>
      <c r="AM71" s="57">
        <v>0</v>
      </c>
      <c r="AN71" s="61">
        <f t="shared" si="59"/>
        <v>51</v>
      </c>
      <c r="AO71" s="40">
        <f t="shared" si="73"/>
        <v>0</v>
      </c>
      <c r="AP71" s="40">
        <f t="shared" si="74"/>
        <v>0</v>
      </c>
      <c r="AQ71" s="44">
        <f t="shared" si="75"/>
        <v>26009.69281463635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45</v>
      </c>
      <c r="G72" s="35">
        <f>SUMIFS(WORKING!$AC$3:$AC$6802,WORKING!$A$3:$A$6802,Results!$D$3,WORKING!$B$3:$B$6802,Results!A72,WORKING!$C$3:$C$6802,Results!C72)/1000</f>
        <v>20251.0069</v>
      </c>
      <c r="H72" s="35">
        <f t="shared" si="60"/>
        <v>450.02237555555558</v>
      </c>
      <c r="I72" s="187" t="s">
        <v>754</v>
      </c>
      <c r="J72" s="212" t="s">
        <v>754</v>
      </c>
      <c r="K72" s="217">
        <f>IFERROR(IF(J72="",G72,J72)/IF(I72="",F72,I72),"")</f>
        <v>450.02237555555558</v>
      </c>
      <c r="L72" s="34">
        <f t="shared" si="54"/>
        <v>45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490.53416728754956</v>
      </c>
      <c r="N72" s="57">
        <v>0</v>
      </c>
      <c r="O72" s="57">
        <v>1</v>
      </c>
      <c r="P72" s="61">
        <f t="shared" si="55"/>
        <v>44</v>
      </c>
      <c r="Q72" s="40">
        <f t="shared" si="62"/>
        <v>0</v>
      </c>
      <c r="R72" s="40">
        <f t="shared" si="63"/>
        <v>-490.53416728754956</v>
      </c>
      <c r="S72" s="44">
        <f t="shared" si="64"/>
        <v>21583.503360652179</v>
      </c>
      <c r="T72" s="35">
        <f t="shared" si="65"/>
        <v>44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532.44709754348469</v>
      </c>
      <c r="V72" s="57">
        <v>0</v>
      </c>
      <c r="W72" s="57">
        <v>0</v>
      </c>
      <c r="X72" s="61">
        <f t="shared" si="56"/>
        <v>44</v>
      </c>
      <c r="Y72" s="40">
        <f t="shared" si="66"/>
        <v>0</v>
      </c>
      <c r="Z72" s="40">
        <f t="shared" si="67"/>
        <v>0</v>
      </c>
      <c r="AA72" s="44">
        <f t="shared" si="68"/>
        <v>23427.672291913324</v>
      </c>
      <c r="AB72" s="35">
        <f t="shared" si="69"/>
        <v>44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577.40121831496674</v>
      </c>
      <c r="AD72" s="57">
        <v>0</v>
      </c>
      <c r="AE72" s="57">
        <v>0</v>
      </c>
      <c r="AF72" s="61">
        <f t="shared" si="57"/>
        <v>44</v>
      </c>
      <c r="AG72" s="40">
        <f t="shared" si="70"/>
        <v>0</v>
      </c>
      <c r="AH72" s="40">
        <f t="shared" si="71"/>
        <v>0</v>
      </c>
      <c r="AI72" s="44">
        <f t="shared" si="72"/>
        <v>25405.653605858537</v>
      </c>
      <c r="AJ72" s="35">
        <f t="shared" si="58"/>
        <v>44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624.97961058699354</v>
      </c>
      <c r="AL72" s="57">
        <v>0</v>
      </c>
      <c r="AM72" s="57">
        <v>0</v>
      </c>
      <c r="AN72" s="61">
        <f t="shared" si="59"/>
        <v>44</v>
      </c>
      <c r="AO72" s="40">
        <f t="shared" si="73"/>
        <v>0</v>
      </c>
      <c r="AP72" s="40">
        <f t="shared" si="74"/>
        <v>0</v>
      </c>
      <c r="AQ72" s="44">
        <f t="shared" si="75"/>
        <v>27499.102865827717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15</v>
      </c>
      <c r="G73" s="35">
        <f>SUMIFS(WORKING!$AC$3:$AC$6802,WORKING!$A$3:$A$6802,Results!$D$3,WORKING!$B$3:$B$6802,Results!A73,WORKING!$C$3:$C$6802,Results!C73)/1000</f>
        <v>9677.5074100000002</v>
      </c>
      <c r="H73" s="35">
        <f t="shared" si="60"/>
        <v>645.16716066666663</v>
      </c>
      <c r="I73" s="187" t="s">
        <v>754</v>
      </c>
      <c r="J73" s="212" t="s">
        <v>754</v>
      </c>
      <c r="K73" s="217">
        <f t="shared" si="61"/>
        <v>645.16716066666663</v>
      </c>
      <c r="L73" s="34">
        <f t="shared" si="54"/>
        <v>15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703.22994900956837</v>
      </c>
      <c r="N73" s="57">
        <v>0</v>
      </c>
      <c r="O73" s="57">
        <v>0</v>
      </c>
      <c r="P73" s="61">
        <f t="shared" si="55"/>
        <v>15</v>
      </c>
      <c r="Q73" s="40">
        <f t="shared" si="62"/>
        <v>0</v>
      </c>
      <c r="R73" s="40">
        <f t="shared" si="63"/>
        <v>0</v>
      </c>
      <c r="S73" s="44">
        <f t="shared" si="64"/>
        <v>10548.449235143526</v>
      </c>
      <c r="T73" s="35">
        <f t="shared" si="65"/>
        <v>15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763.31157114547659</v>
      </c>
      <c r="V73" s="57">
        <v>0</v>
      </c>
      <c r="W73" s="57">
        <v>0</v>
      </c>
      <c r="X73" s="61">
        <f t="shared" si="56"/>
        <v>15</v>
      </c>
      <c r="Y73" s="40">
        <f t="shared" si="66"/>
        <v>0</v>
      </c>
      <c r="Z73" s="40">
        <f t="shared" si="67"/>
        <v>0</v>
      </c>
      <c r="AA73" s="44">
        <f t="shared" si="68"/>
        <v>11449.673567182148</v>
      </c>
      <c r="AB73" s="35">
        <f t="shared" si="69"/>
        <v>15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827.75223794690191</v>
      </c>
      <c r="AD73" s="57">
        <v>0</v>
      </c>
      <c r="AE73" s="57">
        <v>0</v>
      </c>
      <c r="AF73" s="61">
        <f t="shared" si="57"/>
        <v>15</v>
      </c>
      <c r="AG73" s="40">
        <f t="shared" si="70"/>
        <v>0</v>
      </c>
      <c r="AH73" s="40">
        <f t="shared" si="71"/>
        <v>0</v>
      </c>
      <c r="AI73" s="44">
        <f t="shared" si="72"/>
        <v>12416.28356920353</v>
      </c>
      <c r="AJ73" s="35">
        <f t="shared" si="58"/>
        <v>15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895.95418119616886</v>
      </c>
      <c r="AL73" s="57">
        <v>0</v>
      </c>
      <c r="AM73" s="57">
        <v>0</v>
      </c>
      <c r="AN73" s="61">
        <f t="shared" si="59"/>
        <v>15</v>
      </c>
      <c r="AO73" s="40">
        <f t="shared" si="73"/>
        <v>0</v>
      </c>
      <c r="AP73" s="40">
        <f t="shared" si="74"/>
        <v>0</v>
      </c>
      <c r="AQ73" s="44">
        <f t="shared" si="75"/>
        <v>13439.312717942534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56</v>
      </c>
      <c r="G74" s="35">
        <f>SUMIFS(WORKING!$AC$3:$AC$6802,WORKING!$A$3:$A$6802,Results!$D$3,WORKING!$B$3:$B$6802,Results!A74,WORKING!$C$3:$C$6802,Results!C74)/1000</f>
        <v>37296.783549999986</v>
      </c>
      <c r="H74" s="35">
        <f t="shared" si="60"/>
        <v>666.01399196428542</v>
      </c>
      <c r="I74" s="187" t="s">
        <v>754</v>
      </c>
      <c r="J74" s="212" t="s">
        <v>754</v>
      </c>
      <c r="K74" s="217">
        <f t="shared" si="61"/>
        <v>666.01399196428542</v>
      </c>
      <c r="L74" s="34">
        <f t="shared" si="54"/>
        <v>56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727.21414435723193</v>
      </c>
      <c r="N74" s="57">
        <v>0</v>
      </c>
      <c r="O74" s="57">
        <v>1</v>
      </c>
      <c r="P74" s="61">
        <f t="shared" si="55"/>
        <v>55</v>
      </c>
      <c r="Q74" s="40">
        <f t="shared" si="62"/>
        <v>0</v>
      </c>
      <c r="R74" s="40">
        <f t="shared" si="63"/>
        <v>-727.21414435723193</v>
      </c>
      <c r="S74" s="44">
        <f t="shared" si="64"/>
        <v>39996.777939647756</v>
      </c>
      <c r="T74" s="35">
        <f t="shared" si="65"/>
        <v>55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789.61026925739782</v>
      </c>
      <c r="V74" s="57">
        <v>0</v>
      </c>
      <c r="W74" s="57">
        <v>1</v>
      </c>
      <c r="X74" s="61">
        <f t="shared" si="56"/>
        <v>54</v>
      </c>
      <c r="Y74" s="40">
        <f t="shared" si="66"/>
        <v>0</v>
      </c>
      <c r="Z74" s="40">
        <f t="shared" si="67"/>
        <v>-789.61026925739782</v>
      </c>
      <c r="AA74" s="44">
        <f t="shared" si="68"/>
        <v>42638.954539899481</v>
      </c>
      <c r="AB74" s="35">
        <f t="shared" si="69"/>
        <v>54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856.5588093553564</v>
      </c>
      <c r="AD74" s="57">
        <v>0</v>
      </c>
      <c r="AE74" s="57">
        <v>0</v>
      </c>
      <c r="AF74" s="61">
        <f t="shared" si="57"/>
        <v>54</v>
      </c>
      <c r="AG74" s="40">
        <f t="shared" si="70"/>
        <v>0</v>
      </c>
      <c r="AH74" s="40">
        <f t="shared" si="71"/>
        <v>0</v>
      </c>
      <c r="AI74" s="44">
        <f t="shared" si="72"/>
        <v>46254.175705189249</v>
      </c>
      <c r="AJ74" s="35">
        <f t="shared" si="58"/>
        <v>54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927.44528630393529</v>
      </c>
      <c r="AL74" s="57">
        <v>0</v>
      </c>
      <c r="AM74" s="57">
        <v>0</v>
      </c>
      <c r="AN74" s="61">
        <f t="shared" si="59"/>
        <v>54</v>
      </c>
      <c r="AO74" s="40">
        <f t="shared" si="73"/>
        <v>0</v>
      </c>
      <c r="AP74" s="40">
        <f t="shared" si="74"/>
        <v>0</v>
      </c>
      <c r="AQ74" s="44">
        <f t="shared" si="75"/>
        <v>50082.045460412504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35</v>
      </c>
      <c r="G75" s="35">
        <f>SUMIFS(WORKING!$AC$3:$AC$6802,WORKING!$A$3:$A$6802,Results!$D$3,WORKING!$B$3:$B$6802,Results!A75,WORKING!$C$3:$C$6802,Results!C75)/1000</f>
        <v>26455.157279999989</v>
      </c>
      <c r="H75" s="35">
        <f t="shared" si="60"/>
        <v>755.86163657142822</v>
      </c>
      <c r="I75" s="187">
        <v>41</v>
      </c>
      <c r="J75" s="212">
        <v>26438</v>
      </c>
      <c r="K75" s="217">
        <f t="shared" si="61"/>
        <v>644.82926829268297</v>
      </c>
      <c r="L75" s="34">
        <f t="shared" si="54"/>
        <v>41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704.13309588467916</v>
      </c>
      <c r="N75" s="57">
        <v>0</v>
      </c>
      <c r="O75" s="57">
        <v>0</v>
      </c>
      <c r="P75" s="61">
        <f t="shared" si="55"/>
        <v>41</v>
      </c>
      <c r="Q75" s="40">
        <f t="shared" si="62"/>
        <v>0</v>
      </c>
      <c r="R75" s="40">
        <f t="shared" si="63"/>
        <v>0</v>
      </c>
      <c r="S75" s="44">
        <f t="shared" si="64"/>
        <v>28869.456931271845</v>
      </c>
      <c r="T75" s="35">
        <f t="shared" si="65"/>
        <v>41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764.60349723012826</v>
      </c>
      <c r="V75" s="57">
        <v>0</v>
      </c>
      <c r="W75" s="57">
        <v>3</v>
      </c>
      <c r="X75" s="61">
        <f t="shared" si="56"/>
        <v>38</v>
      </c>
      <c r="Y75" s="40">
        <f t="shared" si="66"/>
        <v>0</v>
      </c>
      <c r="Z75" s="40">
        <f t="shared" si="67"/>
        <v>-2293.8104916903849</v>
      </c>
      <c r="AA75" s="44">
        <f t="shared" si="68"/>
        <v>29054.932894744874</v>
      </c>
      <c r="AB75" s="35">
        <f t="shared" si="69"/>
        <v>38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829.4910989879661</v>
      </c>
      <c r="AD75" s="57">
        <v>0</v>
      </c>
      <c r="AE75" s="57">
        <v>0</v>
      </c>
      <c r="AF75" s="61">
        <f t="shared" si="57"/>
        <v>38</v>
      </c>
      <c r="AG75" s="40">
        <f t="shared" si="70"/>
        <v>0</v>
      </c>
      <c r="AH75" s="40">
        <f t="shared" si="71"/>
        <v>0</v>
      </c>
      <c r="AI75" s="44">
        <f t="shared" si="72"/>
        <v>31520.661761542713</v>
      </c>
      <c r="AJ75" s="35">
        <f t="shared" si="58"/>
        <v>38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898.20174469469862</v>
      </c>
      <c r="AL75" s="57">
        <v>0</v>
      </c>
      <c r="AM75" s="57">
        <v>0</v>
      </c>
      <c r="AN75" s="61">
        <f t="shared" si="59"/>
        <v>38</v>
      </c>
      <c r="AO75" s="40">
        <f t="shared" si="73"/>
        <v>0</v>
      </c>
      <c r="AP75" s="40">
        <f t="shared" si="74"/>
        <v>0</v>
      </c>
      <c r="AQ75" s="44">
        <f t="shared" si="75"/>
        <v>34131.666298398544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37</v>
      </c>
      <c r="G76" s="35">
        <f>SUMIFS(WORKING!$AC$3:$AC$6802,WORKING!$A$3:$A$6802,Results!$D$3,WORKING!$B$3:$B$6802,Results!A76,WORKING!$C$3:$C$6802,Results!C76)/1000</f>
        <v>38039.049249999996</v>
      </c>
      <c r="H76" s="35">
        <f t="shared" si="60"/>
        <v>1028.082412162162</v>
      </c>
      <c r="I76" s="187" t="s">
        <v>754</v>
      </c>
      <c r="J76" s="212" t="s">
        <v>754</v>
      </c>
      <c r="K76" s="217">
        <f t="shared" si="61"/>
        <v>1028.082412162162</v>
      </c>
      <c r="L76" s="34">
        <f t="shared" si="54"/>
        <v>37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1077.512949281208</v>
      </c>
      <c r="N76" s="57">
        <v>0</v>
      </c>
      <c r="O76" s="57">
        <v>0</v>
      </c>
      <c r="P76" s="61">
        <f t="shared" si="55"/>
        <v>37</v>
      </c>
      <c r="Q76" s="40">
        <f t="shared" si="62"/>
        <v>0</v>
      </c>
      <c r="R76" s="40">
        <f t="shared" si="63"/>
        <v>0</v>
      </c>
      <c r="S76" s="44">
        <f t="shared" si="64"/>
        <v>39867.979123404693</v>
      </c>
      <c r="T76" s="35">
        <f t="shared" si="65"/>
        <v>37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1158.8376864304196</v>
      </c>
      <c r="V76" s="57">
        <v>0</v>
      </c>
      <c r="W76" s="57">
        <v>3</v>
      </c>
      <c r="X76" s="61">
        <f t="shared" si="56"/>
        <v>34</v>
      </c>
      <c r="Y76" s="40">
        <f t="shared" si="66"/>
        <v>0</v>
      </c>
      <c r="Z76" s="40">
        <f t="shared" si="67"/>
        <v>-3476.5130592912587</v>
      </c>
      <c r="AA76" s="44">
        <f t="shared" si="68"/>
        <v>39400.481338634265</v>
      </c>
      <c r="AB76" s="35">
        <f t="shared" si="69"/>
        <v>34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1245.1246113387431</v>
      </c>
      <c r="AD76" s="57">
        <v>0</v>
      </c>
      <c r="AE76" s="57">
        <v>0</v>
      </c>
      <c r="AF76" s="61">
        <f t="shared" si="57"/>
        <v>34</v>
      </c>
      <c r="AG76" s="40">
        <f t="shared" si="70"/>
        <v>0</v>
      </c>
      <c r="AH76" s="40">
        <f t="shared" si="71"/>
        <v>0</v>
      </c>
      <c r="AI76" s="44">
        <f t="shared" si="72"/>
        <v>42334.236785517263</v>
      </c>
      <c r="AJ76" s="35">
        <f t="shared" si="58"/>
        <v>34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1335.3098477467938</v>
      </c>
      <c r="AL76" s="57">
        <v>0</v>
      </c>
      <c r="AM76" s="57">
        <v>0</v>
      </c>
      <c r="AN76" s="61">
        <f t="shared" si="59"/>
        <v>34</v>
      </c>
      <c r="AO76" s="40">
        <f t="shared" si="73"/>
        <v>0</v>
      </c>
      <c r="AP76" s="40">
        <f t="shared" si="74"/>
        <v>0</v>
      </c>
      <c r="AQ76" s="44">
        <f t="shared" si="75"/>
        <v>45400.53482339099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18</v>
      </c>
      <c r="G77" s="35">
        <f>SUMIFS(WORKING!$AC$3:$AC$6802,WORKING!$A$3:$A$6802,Results!$D$3,WORKING!$B$3:$B$6802,Results!A77,WORKING!$C$3:$C$6802,Results!C77)/1000</f>
        <v>20611.716420000001</v>
      </c>
      <c r="H77" s="35">
        <f t="shared" si="60"/>
        <v>1145.0953566666667</v>
      </c>
      <c r="I77" s="187" t="s">
        <v>754</v>
      </c>
      <c r="J77" s="212" t="s">
        <v>754</v>
      </c>
      <c r="K77" s="217">
        <f t="shared" si="61"/>
        <v>1145.0953566666667</v>
      </c>
      <c r="L77" s="34">
        <f t="shared" si="54"/>
        <v>18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1200.3318017679417</v>
      </c>
      <c r="N77" s="57">
        <v>0</v>
      </c>
      <c r="O77" s="57">
        <v>1</v>
      </c>
      <c r="P77" s="61">
        <f t="shared" si="55"/>
        <v>17</v>
      </c>
      <c r="Q77" s="40">
        <f t="shared" si="62"/>
        <v>0</v>
      </c>
      <c r="R77" s="40">
        <f t="shared" si="63"/>
        <v>-1200.3318017679417</v>
      </c>
      <c r="S77" s="44">
        <f t="shared" si="64"/>
        <v>20405.640630055008</v>
      </c>
      <c r="T77" s="35">
        <f t="shared" si="65"/>
        <v>17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1291.1197222367662</v>
      </c>
      <c r="V77" s="57">
        <v>0</v>
      </c>
      <c r="W77" s="57">
        <v>1</v>
      </c>
      <c r="X77" s="61">
        <f t="shared" si="56"/>
        <v>16</v>
      </c>
      <c r="Y77" s="40">
        <f t="shared" si="66"/>
        <v>0</v>
      </c>
      <c r="Z77" s="40">
        <f t="shared" si="67"/>
        <v>-1291.1197222367662</v>
      </c>
      <c r="AA77" s="44">
        <f t="shared" si="68"/>
        <v>20657.915555788259</v>
      </c>
      <c r="AB77" s="35">
        <f t="shared" si="69"/>
        <v>16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1387.4642848676763</v>
      </c>
      <c r="AD77" s="57">
        <v>0</v>
      </c>
      <c r="AE77" s="57">
        <v>0</v>
      </c>
      <c r="AF77" s="61">
        <f t="shared" si="57"/>
        <v>16</v>
      </c>
      <c r="AG77" s="40">
        <f t="shared" si="70"/>
        <v>0</v>
      </c>
      <c r="AH77" s="40">
        <f t="shared" si="71"/>
        <v>0</v>
      </c>
      <c r="AI77" s="44">
        <f t="shared" si="72"/>
        <v>22199.42855788282</v>
      </c>
      <c r="AJ77" s="35">
        <f t="shared" si="58"/>
        <v>16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1488.1823084110156</v>
      </c>
      <c r="AL77" s="57">
        <v>0</v>
      </c>
      <c r="AM77" s="57">
        <v>0</v>
      </c>
      <c r="AN77" s="61">
        <f t="shared" si="59"/>
        <v>16</v>
      </c>
      <c r="AO77" s="40">
        <f t="shared" si="73"/>
        <v>0</v>
      </c>
      <c r="AP77" s="40">
        <f t="shared" si="74"/>
        <v>0</v>
      </c>
      <c r="AQ77" s="44">
        <f t="shared" si="75"/>
        <v>23810.916934576249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7</v>
      </c>
      <c r="G78" s="35">
        <f>SUMIFS(WORKING!$AC$3:$AC$6802,WORKING!$A$3:$A$6802,Results!$D$3,WORKING!$B$3:$B$6802,Results!A78,WORKING!$C$3:$C$6802,Results!C78)/1000</f>
        <v>8809.418450000001</v>
      </c>
      <c r="H78" s="35">
        <f t="shared" si="60"/>
        <v>1258.4883500000001</v>
      </c>
      <c r="I78" s="187" t="s">
        <v>754</v>
      </c>
      <c r="J78" s="212" t="s">
        <v>754</v>
      </c>
      <c r="K78" s="217">
        <f t="shared" si="61"/>
        <v>1258.4883500000001</v>
      </c>
      <c r="L78" s="34">
        <f t="shared" si="54"/>
        <v>7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1319.3613674772071</v>
      </c>
      <c r="N78" s="57">
        <v>0</v>
      </c>
      <c r="O78" s="57">
        <v>2</v>
      </c>
      <c r="P78" s="61">
        <f t="shared" si="55"/>
        <v>5</v>
      </c>
      <c r="Q78" s="40">
        <f t="shared" si="62"/>
        <v>0</v>
      </c>
      <c r="R78" s="40">
        <f t="shared" si="63"/>
        <v>-2638.7227349544141</v>
      </c>
      <c r="S78" s="44">
        <f t="shared" si="64"/>
        <v>6596.8068373860351</v>
      </c>
      <c r="T78" s="35">
        <f t="shared" si="65"/>
        <v>5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1419.3315956401996</v>
      </c>
      <c r="V78" s="57">
        <v>0</v>
      </c>
      <c r="W78" s="57">
        <v>1</v>
      </c>
      <c r="X78" s="61">
        <f t="shared" si="56"/>
        <v>4</v>
      </c>
      <c r="Y78" s="40">
        <f t="shared" si="66"/>
        <v>0</v>
      </c>
      <c r="Z78" s="40">
        <f t="shared" si="67"/>
        <v>-1419.3315956401996</v>
      </c>
      <c r="AA78" s="44">
        <f t="shared" si="68"/>
        <v>5677.3263825607983</v>
      </c>
      <c r="AB78" s="35">
        <f t="shared" si="69"/>
        <v>4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1525.4362862524342</v>
      </c>
      <c r="AD78" s="57">
        <v>0</v>
      </c>
      <c r="AE78" s="57">
        <v>0</v>
      </c>
      <c r="AF78" s="61">
        <f t="shared" si="57"/>
        <v>4</v>
      </c>
      <c r="AG78" s="40">
        <f t="shared" si="70"/>
        <v>0</v>
      </c>
      <c r="AH78" s="40">
        <f t="shared" si="71"/>
        <v>0</v>
      </c>
      <c r="AI78" s="44">
        <f t="shared" si="72"/>
        <v>6101.7451450097369</v>
      </c>
      <c r="AJ78" s="35">
        <f t="shared" si="58"/>
        <v>4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1636.3767578433819</v>
      </c>
      <c r="AL78" s="57">
        <v>0</v>
      </c>
      <c r="AM78" s="57">
        <v>0</v>
      </c>
      <c r="AN78" s="61">
        <f t="shared" si="59"/>
        <v>4</v>
      </c>
      <c r="AO78" s="40">
        <f t="shared" si="73"/>
        <v>0</v>
      </c>
      <c r="AP78" s="40">
        <f t="shared" si="74"/>
        <v>0</v>
      </c>
      <c r="AQ78" s="44">
        <f t="shared" si="75"/>
        <v>6545.5070313735278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8</v>
      </c>
      <c r="G79" s="35">
        <f>SUMIFS(WORKING!$AC$3:$AC$6802,WORKING!$A$3:$A$6802,Results!$D$3,WORKING!$B$3:$B$6802,Results!A79,WORKING!$C$3:$C$6802,Results!C79)/1000</f>
        <v>18346.03613</v>
      </c>
      <c r="H79" s="35">
        <f t="shared" si="60"/>
        <v>2293.2545162500001</v>
      </c>
      <c r="I79" s="187">
        <v>9</v>
      </c>
      <c r="J79" s="212">
        <v>16053</v>
      </c>
      <c r="K79" s="217">
        <f t="shared" si="61"/>
        <v>1783.6666666666667</v>
      </c>
      <c r="L79" s="34">
        <f t="shared" si="54"/>
        <v>9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1869.7452089938843</v>
      </c>
      <c r="N79" s="57">
        <v>0</v>
      </c>
      <c r="O79" s="57">
        <v>0</v>
      </c>
      <c r="P79" s="61">
        <f t="shared" si="55"/>
        <v>9</v>
      </c>
      <c r="Q79" s="40">
        <f t="shared" si="62"/>
        <v>0</v>
      </c>
      <c r="R79" s="40">
        <f t="shared" si="63"/>
        <v>0</v>
      </c>
      <c r="S79" s="44">
        <f t="shared" si="64"/>
        <v>16827.706880944959</v>
      </c>
      <c r="T79" s="35">
        <f t="shared" si="65"/>
        <v>9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2011.2066930603771</v>
      </c>
      <c r="V79" s="57">
        <v>0</v>
      </c>
      <c r="W79" s="57">
        <v>0</v>
      </c>
      <c r="X79" s="61">
        <f t="shared" si="56"/>
        <v>9</v>
      </c>
      <c r="Y79" s="40">
        <f t="shared" si="66"/>
        <v>0</v>
      </c>
      <c r="Z79" s="40">
        <f t="shared" si="67"/>
        <v>0</v>
      </c>
      <c r="AA79" s="44">
        <f t="shared" si="68"/>
        <v>18100.860237543395</v>
      </c>
      <c r="AB79" s="35">
        <f t="shared" si="69"/>
        <v>9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2161.3299769281757</v>
      </c>
      <c r="AD79" s="57">
        <v>0</v>
      </c>
      <c r="AE79" s="57">
        <v>0</v>
      </c>
      <c r="AF79" s="61">
        <f t="shared" si="57"/>
        <v>9</v>
      </c>
      <c r="AG79" s="40">
        <f t="shared" si="70"/>
        <v>0</v>
      </c>
      <c r="AH79" s="40">
        <f t="shared" si="71"/>
        <v>0</v>
      </c>
      <c r="AI79" s="44">
        <f t="shared" si="72"/>
        <v>19451.969792353582</v>
      </c>
      <c r="AJ79" s="35">
        <f t="shared" si="58"/>
        <v>9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2318.2724578571042</v>
      </c>
      <c r="AL79" s="57">
        <v>0</v>
      </c>
      <c r="AM79" s="57">
        <v>0</v>
      </c>
      <c r="AN79" s="61">
        <f t="shared" si="59"/>
        <v>9</v>
      </c>
      <c r="AO79" s="40">
        <f t="shared" si="73"/>
        <v>0</v>
      </c>
      <c r="AP79" s="40">
        <f t="shared" si="74"/>
        <v>0</v>
      </c>
      <c r="AQ79" s="44">
        <f t="shared" si="75"/>
        <v>20864.452120713937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619</v>
      </c>
      <c r="G84" s="41">
        <f>SUM(G64:G83)</f>
        <v>276700.98474000004</v>
      </c>
      <c r="H84" s="41">
        <f>IFERROR(G84/F84,0)</f>
        <v>447.01289941841685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628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273795.85016999999</v>
      </c>
      <c r="K84" s="41">
        <f>IFERROR(J84/I84,"")</f>
        <v>435.98065313694264</v>
      </c>
      <c r="L84" s="41">
        <f>SUM(L64:L83)</f>
        <v>628</v>
      </c>
      <c r="M84" s="41">
        <f>IFERROR(S84/P84,0)</f>
        <v>465.30389576559173</v>
      </c>
      <c r="N84" s="41">
        <f t="shared" ref="N84:T84" si="98">SUM(N64:N83)</f>
        <v>0</v>
      </c>
      <c r="O84" s="41">
        <f t="shared" si="98"/>
        <v>6</v>
      </c>
      <c r="P84" s="41">
        <f t="shared" si="98"/>
        <v>622</v>
      </c>
      <c r="Q84" s="41">
        <f t="shared" si="98"/>
        <v>0</v>
      </c>
      <c r="R84" s="41">
        <f t="shared" si="98"/>
        <v>-5457.3762355991403</v>
      </c>
      <c r="S84" s="45">
        <f t="shared" si="98"/>
        <v>289419.02316619805</v>
      </c>
      <c r="T84" s="41">
        <f t="shared" si="98"/>
        <v>622</v>
      </c>
      <c r="U84" s="41">
        <f>IFERROR(AA84/X84,0)</f>
        <v>497.37423475206901</v>
      </c>
      <c r="V84" s="41">
        <f t="shared" ref="V84:AB84" si="99">SUM(V64:V83)</f>
        <v>0</v>
      </c>
      <c r="W84" s="41">
        <f t="shared" si="99"/>
        <v>13</v>
      </c>
      <c r="X84" s="41">
        <f t="shared" si="99"/>
        <v>609</v>
      </c>
      <c r="Y84" s="41">
        <f t="shared" si="99"/>
        <v>0</v>
      </c>
      <c r="Z84" s="41">
        <f t="shared" si="99"/>
        <v>-10387.82425740584</v>
      </c>
      <c r="AA84" s="45">
        <f t="shared" si="99"/>
        <v>302900.90896401001</v>
      </c>
      <c r="AB84" s="41">
        <f t="shared" si="99"/>
        <v>609</v>
      </c>
      <c r="AC84" s="41">
        <f>IFERROR(AI84/AF84,0)</f>
        <v>537.94886449965986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609</v>
      </c>
      <c r="AG84" s="41">
        <f t="shared" si="100"/>
        <v>0</v>
      </c>
      <c r="AH84" s="41">
        <f t="shared" si="100"/>
        <v>0</v>
      </c>
      <c r="AI84" s="45">
        <f t="shared" si="100"/>
        <v>327610.85848029284</v>
      </c>
      <c r="AJ84" s="41">
        <f t="shared" si="100"/>
        <v>609</v>
      </c>
      <c r="AK84" s="41">
        <f>IFERROR(AQ84/AN84,0)</f>
        <v>580.75176140483154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609</v>
      </c>
      <c r="AO84" s="41">
        <f t="shared" si="101"/>
        <v>0</v>
      </c>
      <c r="AP84" s="41">
        <f t="shared" si="101"/>
        <v>0</v>
      </c>
      <c r="AQ84" s="45">
        <f t="shared" si="101"/>
        <v>353677.82269554242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303743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298129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307489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330858.16400000005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14323.976833801949</v>
      </c>
      <c r="T86" s="39"/>
      <c r="U86" s="39"/>
      <c r="V86" s="53"/>
      <c r="W86" s="53"/>
      <c r="X86" s="110"/>
      <c r="Y86" s="39"/>
      <c r="Z86" s="39"/>
      <c r="AA86" s="54">
        <f>AA85-AA84</f>
        <v>-4771.9089640100137</v>
      </c>
      <c r="AB86" s="39"/>
      <c r="AC86" s="53"/>
      <c r="AD86" s="53"/>
      <c r="AE86" s="110"/>
      <c r="AF86" s="39"/>
      <c r="AG86" s="39"/>
      <c r="AH86" s="39"/>
      <c r="AI86" s="54">
        <f>AI85-AI84</f>
        <v>-20121.858480292838</v>
      </c>
      <c r="AJ86" s="53"/>
      <c r="AK86" s="53"/>
      <c r="AL86" s="110"/>
      <c r="AM86" s="110"/>
      <c r="AN86" s="110"/>
      <c r="AO86" s="110"/>
      <c r="AP86" s="111"/>
      <c r="AQ86" s="54">
        <f>AQ85-AQ84</f>
        <v>-22819.65869554237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Executive Support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6" t="s">
        <v>733</v>
      </c>
      <c r="E90" s="238"/>
      <c r="F90" s="236" t="s">
        <v>602</v>
      </c>
      <c r="G90" s="237"/>
      <c r="H90" s="237"/>
      <c r="I90" s="237"/>
      <c r="J90" s="237"/>
      <c r="K90" s="238"/>
      <c r="L90" s="237" t="s">
        <v>1</v>
      </c>
      <c r="M90" s="237"/>
      <c r="N90" s="237"/>
      <c r="O90" s="237"/>
      <c r="P90" s="237"/>
      <c r="Q90" s="237"/>
      <c r="R90" s="237"/>
      <c r="S90" s="238"/>
      <c r="T90" s="236" t="s">
        <v>2</v>
      </c>
      <c r="U90" s="237"/>
      <c r="V90" s="237"/>
      <c r="W90" s="237"/>
      <c r="X90" s="237"/>
      <c r="Y90" s="237"/>
      <c r="Z90" s="237"/>
      <c r="AA90" s="238"/>
      <c r="AB90" s="236" t="s">
        <v>3</v>
      </c>
      <c r="AC90" s="237"/>
      <c r="AD90" s="237"/>
      <c r="AE90" s="237"/>
      <c r="AF90" s="237"/>
      <c r="AG90" s="237"/>
      <c r="AH90" s="237"/>
      <c r="AI90" s="238"/>
      <c r="AJ90" s="236" t="s">
        <v>4</v>
      </c>
      <c r="AK90" s="237"/>
      <c r="AL90" s="237"/>
      <c r="AM90" s="237"/>
      <c r="AN90" s="237"/>
      <c r="AO90" s="237"/>
      <c r="AP90" s="237"/>
      <c r="AQ90" s="238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 t="s">
        <v>754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 t="s">
        <v>754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8</v>
      </c>
      <c r="G97" s="35">
        <f>SUMIFS(WORKING!$AC$3:$AC$6802,WORKING!$A$3:$A$6802,Results!$D$3,WORKING!$B$3:$B$6802,Results!A97,WORKING!$C$3:$C$6802,Results!C97)/1000</f>
        <v>2151.0227399999999</v>
      </c>
      <c r="H97" s="35">
        <f t="shared" si="108"/>
        <v>268.87784249999999</v>
      </c>
      <c r="I97" s="187" t="s">
        <v>754</v>
      </c>
      <c r="J97" s="212" t="s">
        <v>754</v>
      </c>
      <c r="K97" s="217">
        <f t="shared" si="109"/>
        <v>268.87784249999999</v>
      </c>
      <c r="L97" s="34">
        <f t="shared" si="102"/>
        <v>8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292.44626932480219</v>
      </c>
      <c r="N97" s="57">
        <v>0</v>
      </c>
      <c r="O97" s="57">
        <v>0</v>
      </c>
      <c r="P97" s="61">
        <f t="shared" si="103"/>
        <v>8</v>
      </c>
      <c r="Q97" s="40">
        <f t="shared" si="110"/>
        <v>0</v>
      </c>
      <c r="R97" s="40">
        <f t="shared" si="111"/>
        <v>0</v>
      </c>
      <c r="S97" s="44">
        <f t="shared" si="112"/>
        <v>2339.5701545984175</v>
      </c>
      <c r="T97" s="35">
        <f t="shared" si="113"/>
        <v>8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317.23658385588521</v>
      </c>
      <c r="V97" s="57">
        <v>0</v>
      </c>
      <c r="W97" s="57">
        <v>0</v>
      </c>
      <c r="X97" s="61">
        <f t="shared" si="104"/>
        <v>8</v>
      </c>
      <c r="Y97" s="40">
        <f t="shared" si="114"/>
        <v>0</v>
      </c>
      <c r="Z97" s="40">
        <f t="shared" si="115"/>
        <v>0</v>
      </c>
      <c r="AA97" s="44">
        <f t="shared" si="116"/>
        <v>2537.8926708470817</v>
      </c>
      <c r="AB97" s="35">
        <f t="shared" si="117"/>
        <v>8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343.80685449365893</v>
      </c>
      <c r="AD97" s="57">
        <v>0</v>
      </c>
      <c r="AE97" s="57">
        <v>0</v>
      </c>
      <c r="AF97" s="61">
        <f t="shared" si="105"/>
        <v>8</v>
      </c>
      <c r="AG97" s="40">
        <f t="shared" si="118"/>
        <v>0</v>
      </c>
      <c r="AH97" s="40">
        <f t="shared" si="119"/>
        <v>0</v>
      </c>
      <c r="AI97" s="44">
        <f t="shared" si="120"/>
        <v>2750.4548359492715</v>
      </c>
      <c r="AJ97" s="35">
        <f t="shared" si="106"/>
        <v>8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371.90569802475426</v>
      </c>
      <c r="AL97" s="57">
        <v>0</v>
      </c>
      <c r="AM97" s="57">
        <v>0</v>
      </c>
      <c r="AN97" s="61">
        <f t="shared" si="107"/>
        <v>8</v>
      </c>
      <c r="AO97" s="40">
        <f t="shared" si="121"/>
        <v>0</v>
      </c>
      <c r="AP97" s="40">
        <f t="shared" si="122"/>
        <v>0</v>
      </c>
      <c r="AQ97" s="44">
        <f t="shared" si="123"/>
        <v>2975.2455841980341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3</v>
      </c>
      <c r="G98" s="35">
        <f>SUMIFS(WORKING!$AC$3:$AC$6802,WORKING!$A$3:$A$6802,Results!$D$3,WORKING!$B$3:$B$6802,Results!A98,WORKING!$C$3:$C$6802,Results!C98)/1000</f>
        <v>946.71955999999989</v>
      </c>
      <c r="H98" s="35">
        <f t="shared" si="108"/>
        <v>315.57318666666663</v>
      </c>
      <c r="I98" s="187" t="s">
        <v>754</v>
      </c>
      <c r="J98" s="212" t="s">
        <v>754</v>
      </c>
      <c r="K98" s="217">
        <f t="shared" si="109"/>
        <v>315.57318666666663</v>
      </c>
      <c r="L98" s="34">
        <f t="shared" si="102"/>
        <v>3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343.86070459573023</v>
      </c>
      <c r="N98" s="57">
        <v>0</v>
      </c>
      <c r="O98" s="57">
        <v>0</v>
      </c>
      <c r="P98" s="61">
        <f t="shared" si="103"/>
        <v>3</v>
      </c>
      <c r="Q98" s="40">
        <f t="shared" si="110"/>
        <v>0</v>
      </c>
      <c r="R98" s="40">
        <f t="shared" si="111"/>
        <v>0</v>
      </c>
      <c r="S98" s="44">
        <f t="shared" si="112"/>
        <v>1031.5821137871908</v>
      </c>
      <c r="T98" s="35">
        <f t="shared" si="113"/>
        <v>3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373.20185447076949</v>
      </c>
      <c r="V98" s="57">
        <v>0</v>
      </c>
      <c r="W98" s="57">
        <v>0</v>
      </c>
      <c r="X98" s="61">
        <f t="shared" si="104"/>
        <v>3</v>
      </c>
      <c r="Y98" s="40">
        <f t="shared" si="114"/>
        <v>0</v>
      </c>
      <c r="Z98" s="40">
        <f t="shared" si="115"/>
        <v>0</v>
      </c>
      <c r="AA98" s="44">
        <f t="shared" si="116"/>
        <v>1119.6055634123086</v>
      </c>
      <c r="AB98" s="35">
        <f t="shared" si="117"/>
        <v>3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404.66829411297556</v>
      </c>
      <c r="AD98" s="57">
        <v>0</v>
      </c>
      <c r="AE98" s="57">
        <v>0</v>
      </c>
      <c r="AF98" s="61">
        <f t="shared" si="105"/>
        <v>3</v>
      </c>
      <c r="AG98" s="40">
        <f t="shared" si="118"/>
        <v>0</v>
      </c>
      <c r="AH98" s="40">
        <f t="shared" si="119"/>
        <v>0</v>
      </c>
      <c r="AI98" s="44">
        <f t="shared" si="120"/>
        <v>1214.0048823389266</v>
      </c>
      <c r="AJ98" s="35">
        <f t="shared" si="106"/>
        <v>3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437.96732093448833</v>
      </c>
      <c r="AL98" s="57">
        <v>0</v>
      </c>
      <c r="AM98" s="57">
        <v>0</v>
      </c>
      <c r="AN98" s="61">
        <f t="shared" si="107"/>
        <v>3</v>
      </c>
      <c r="AO98" s="40">
        <f t="shared" si="121"/>
        <v>0</v>
      </c>
      <c r="AP98" s="40">
        <f t="shared" si="122"/>
        <v>0</v>
      </c>
      <c r="AQ98" s="44">
        <f t="shared" si="123"/>
        <v>1313.901962803465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0</v>
      </c>
      <c r="G99" s="35">
        <f>SUMIFS(WORKING!$AC$3:$AC$6802,WORKING!$A$3:$A$6802,Results!$D$3,WORKING!$B$3:$B$6802,Results!A99,WORKING!$C$3:$C$6802,Results!C99)/1000</f>
        <v>0</v>
      </c>
      <c r="H99" s="35">
        <f t="shared" si="108"/>
        <v>0</v>
      </c>
      <c r="I99" s="187" t="s">
        <v>754</v>
      </c>
      <c r="J99" s="212" t="s">
        <v>754</v>
      </c>
      <c r="K99" s="217" t="str">
        <f t="shared" si="109"/>
        <v/>
      </c>
      <c r="L99" s="34">
        <f t="shared" si="102"/>
        <v>0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0</v>
      </c>
      <c r="N99" s="57">
        <v>0</v>
      </c>
      <c r="O99" s="57">
        <v>0</v>
      </c>
      <c r="P99" s="61">
        <f t="shared" si="103"/>
        <v>0</v>
      </c>
      <c r="Q99" s="40">
        <f t="shared" si="110"/>
        <v>0</v>
      </c>
      <c r="R99" s="40">
        <f t="shared" si="111"/>
        <v>0</v>
      </c>
      <c r="S99" s="44">
        <f t="shared" si="112"/>
        <v>0</v>
      </c>
      <c r="T99" s="35">
        <f t="shared" si="113"/>
        <v>0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0</v>
      </c>
      <c r="V99" s="57">
        <v>0</v>
      </c>
      <c r="W99" s="57">
        <v>0</v>
      </c>
      <c r="X99" s="61">
        <f t="shared" si="104"/>
        <v>0</v>
      </c>
      <c r="Y99" s="40">
        <f t="shared" si="114"/>
        <v>0</v>
      </c>
      <c r="Z99" s="40">
        <f t="shared" si="115"/>
        <v>0</v>
      </c>
      <c r="AA99" s="44">
        <f t="shared" si="116"/>
        <v>0</v>
      </c>
      <c r="AB99" s="35">
        <f t="shared" si="117"/>
        <v>0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0</v>
      </c>
      <c r="AD99" s="57">
        <v>0</v>
      </c>
      <c r="AE99" s="57">
        <v>0</v>
      </c>
      <c r="AF99" s="61">
        <f t="shared" si="105"/>
        <v>0</v>
      </c>
      <c r="AG99" s="40">
        <f t="shared" si="118"/>
        <v>0</v>
      </c>
      <c r="AH99" s="40">
        <f t="shared" si="119"/>
        <v>0</v>
      </c>
      <c r="AI99" s="44">
        <f t="shared" si="120"/>
        <v>0</v>
      </c>
      <c r="AJ99" s="35">
        <f t="shared" si="106"/>
        <v>0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0</v>
      </c>
      <c r="AL99" s="57">
        <v>0</v>
      </c>
      <c r="AM99" s="57">
        <v>0</v>
      </c>
      <c r="AN99" s="61">
        <f t="shared" si="107"/>
        <v>0</v>
      </c>
      <c r="AO99" s="40">
        <f t="shared" si="121"/>
        <v>0</v>
      </c>
      <c r="AP99" s="40">
        <f t="shared" si="122"/>
        <v>0</v>
      </c>
      <c r="AQ99" s="44">
        <f t="shared" si="123"/>
        <v>0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2</v>
      </c>
      <c r="G100" s="35">
        <f>SUMIFS(WORKING!$AC$3:$AC$6802,WORKING!$A$3:$A$6802,Results!$D$3,WORKING!$B$3:$B$6802,Results!A100,WORKING!$C$3:$C$6802,Results!C100)/1000</f>
        <v>693.3539199999999</v>
      </c>
      <c r="H100" s="35">
        <f t="shared" si="108"/>
        <v>346.67695999999995</v>
      </c>
      <c r="I100" s="187" t="s">
        <v>754</v>
      </c>
      <c r="J100" s="212" t="s">
        <v>754</v>
      </c>
      <c r="K100" s="217">
        <f t="shared" si="109"/>
        <v>346.67695999999995</v>
      </c>
      <c r="L100" s="34">
        <f t="shared" si="102"/>
        <v>2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377.42884734849059</v>
      </c>
      <c r="N100" s="57">
        <v>0</v>
      </c>
      <c r="O100" s="57">
        <v>0</v>
      </c>
      <c r="P100" s="61">
        <f t="shared" si="103"/>
        <v>2</v>
      </c>
      <c r="Q100" s="40">
        <f t="shared" si="110"/>
        <v>0</v>
      </c>
      <c r="R100" s="40">
        <f t="shared" si="111"/>
        <v>0</v>
      </c>
      <c r="S100" s="44">
        <f t="shared" si="112"/>
        <v>754.85769469698118</v>
      </c>
      <c r="T100" s="35">
        <f t="shared" si="113"/>
        <v>2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409.53895286732387</v>
      </c>
      <c r="V100" s="57">
        <v>0</v>
      </c>
      <c r="W100" s="57">
        <v>0</v>
      </c>
      <c r="X100" s="61">
        <f t="shared" si="104"/>
        <v>2</v>
      </c>
      <c r="Y100" s="40">
        <f t="shared" si="114"/>
        <v>0</v>
      </c>
      <c r="Z100" s="40">
        <f t="shared" si="115"/>
        <v>0</v>
      </c>
      <c r="AA100" s="44">
        <f t="shared" si="116"/>
        <v>819.07790573464774</v>
      </c>
      <c r="AB100" s="35">
        <f t="shared" si="117"/>
        <v>2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443.96553809145178</v>
      </c>
      <c r="AD100" s="57">
        <v>0</v>
      </c>
      <c r="AE100" s="57">
        <v>0</v>
      </c>
      <c r="AF100" s="61">
        <f t="shared" si="105"/>
        <v>2</v>
      </c>
      <c r="AG100" s="40">
        <f t="shared" si="118"/>
        <v>0</v>
      </c>
      <c r="AH100" s="40">
        <f t="shared" si="119"/>
        <v>0</v>
      </c>
      <c r="AI100" s="44">
        <f t="shared" si="120"/>
        <v>887.93107618290355</v>
      </c>
      <c r="AJ100" s="35">
        <f t="shared" si="106"/>
        <v>2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480.3856257798422</v>
      </c>
      <c r="AL100" s="57">
        <v>0</v>
      </c>
      <c r="AM100" s="57">
        <v>0</v>
      </c>
      <c r="AN100" s="61">
        <f t="shared" si="107"/>
        <v>2</v>
      </c>
      <c r="AO100" s="40">
        <f t="shared" si="121"/>
        <v>0</v>
      </c>
      <c r="AP100" s="40">
        <f t="shared" si="122"/>
        <v>0</v>
      </c>
      <c r="AQ100" s="44">
        <f t="shared" si="123"/>
        <v>960.7712515596844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0</v>
      </c>
      <c r="G101" s="35">
        <f>SUMIFS(WORKING!$AC$3:$AC$6802,WORKING!$A$3:$A$6802,Results!$D$3,WORKING!$B$3:$B$6802,Results!A101,WORKING!$C$3:$C$6802,Results!C101)/1000</f>
        <v>0</v>
      </c>
      <c r="H101" s="35">
        <f t="shared" si="108"/>
        <v>0</v>
      </c>
      <c r="I101" s="187" t="s">
        <v>754</v>
      </c>
      <c r="J101" s="212" t="s">
        <v>754</v>
      </c>
      <c r="K101" s="217" t="str">
        <f t="shared" si="109"/>
        <v/>
      </c>
      <c r="L101" s="34">
        <f t="shared" si="102"/>
        <v>0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0</v>
      </c>
      <c r="N101" s="57">
        <v>0</v>
      </c>
      <c r="O101" s="57">
        <v>0</v>
      </c>
      <c r="P101" s="61">
        <f t="shared" si="103"/>
        <v>0</v>
      </c>
      <c r="Q101" s="40">
        <f t="shared" si="110"/>
        <v>0</v>
      </c>
      <c r="R101" s="40">
        <f t="shared" si="111"/>
        <v>0</v>
      </c>
      <c r="S101" s="44">
        <f t="shared" si="112"/>
        <v>0</v>
      </c>
      <c r="T101" s="35">
        <f t="shared" si="113"/>
        <v>0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0</v>
      </c>
      <c r="V101" s="57">
        <v>0</v>
      </c>
      <c r="W101" s="57">
        <v>0</v>
      </c>
      <c r="X101" s="61">
        <f t="shared" si="104"/>
        <v>0</v>
      </c>
      <c r="Y101" s="40">
        <f t="shared" si="114"/>
        <v>0</v>
      </c>
      <c r="Z101" s="40">
        <f t="shared" si="115"/>
        <v>0</v>
      </c>
      <c r="AA101" s="44">
        <f t="shared" si="116"/>
        <v>0</v>
      </c>
      <c r="AB101" s="35">
        <f t="shared" si="117"/>
        <v>0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0</v>
      </c>
      <c r="AD101" s="57">
        <v>0</v>
      </c>
      <c r="AE101" s="57">
        <v>0</v>
      </c>
      <c r="AF101" s="61">
        <f t="shared" si="105"/>
        <v>0</v>
      </c>
      <c r="AG101" s="40">
        <f t="shared" si="118"/>
        <v>0</v>
      </c>
      <c r="AH101" s="40">
        <f t="shared" si="119"/>
        <v>0</v>
      </c>
      <c r="AI101" s="44">
        <f t="shared" si="120"/>
        <v>0</v>
      </c>
      <c r="AJ101" s="35">
        <f t="shared" si="106"/>
        <v>0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0</v>
      </c>
      <c r="AL101" s="57">
        <v>0</v>
      </c>
      <c r="AM101" s="57">
        <v>0</v>
      </c>
      <c r="AN101" s="61">
        <f t="shared" si="107"/>
        <v>0</v>
      </c>
      <c r="AO101" s="40">
        <f t="shared" si="121"/>
        <v>0</v>
      </c>
      <c r="AP101" s="40">
        <f t="shared" si="122"/>
        <v>0</v>
      </c>
      <c r="AQ101" s="44">
        <f t="shared" si="123"/>
        <v>0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1</v>
      </c>
      <c r="G102" s="35">
        <f>SUMIFS(WORKING!$AC$3:$AC$6802,WORKING!$A$3:$A$6802,Results!$D$3,WORKING!$B$3:$B$6802,Results!A102,WORKING!$C$3:$C$6802,Results!C102)/1000</f>
        <v>666.32961999999986</v>
      </c>
      <c r="H102" s="35">
        <f t="shared" si="108"/>
        <v>666.32961999999986</v>
      </c>
      <c r="I102" s="187" t="s">
        <v>754</v>
      </c>
      <c r="J102" s="212" t="s">
        <v>754</v>
      </c>
      <c r="K102" s="217">
        <f t="shared" si="109"/>
        <v>666.32961999999986</v>
      </c>
      <c r="L102" s="34">
        <f t="shared" si="102"/>
        <v>1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727.48629172159997</v>
      </c>
      <c r="N102" s="57">
        <v>0</v>
      </c>
      <c r="O102" s="57">
        <v>0</v>
      </c>
      <c r="P102" s="61">
        <f t="shared" si="103"/>
        <v>1</v>
      </c>
      <c r="Q102" s="40">
        <f t="shared" si="110"/>
        <v>0</v>
      </c>
      <c r="R102" s="40">
        <f t="shared" si="111"/>
        <v>0</v>
      </c>
      <c r="S102" s="44">
        <f t="shared" si="112"/>
        <v>727.48629172159997</v>
      </c>
      <c r="T102" s="35">
        <f t="shared" si="113"/>
        <v>1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789.82707212170578</v>
      </c>
      <c r="V102" s="57">
        <v>0</v>
      </c>
      <c r="W102" s="57">
        <v>0</v>
      </c>
      <c r="X102" s="61">
        <f t="shared" si="104"/>
        <v>1</v>
      </c>
      <c r="Y102" s="40">
        <f t="shared" si="114"/>
        <v>0</v>
      </c>
      <c r="Z102" s="40">
        <f t="shared" si="115"/>
        <v>0</v>
      </c>
      <c r="AA102" s="44">
        <f t="shared" si="116"/>
        <v>789.82707212170578</v>
      </c>
      <c r="AB102" s="35">
        <f t="shared" si="117"/>
        <v>1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856.70863526087624</v>
      </c>
      <c r="AD102" s="57">
        <v>0</v>
      </c>
      <c r="AE102" s="57">
        <v>0</v>
      </c>
      <c r="AF102" s="61">
        <f t="shared" si="105"/>
        <v>1</v>
      </c>
      <c r="AG102" s="40">
        <f t="shared" si="118"/>
        <v>0</v>
      </c>
      <c r="AH102" s="40">
        <f t="shared" si="119"/>
        <v>0</v>
      </c>
      <c r="AI102" s="44">
        <f t="shared" si="120"/>
        <v>856.70863526087624</v>
      </c>
      <c r="AJ102" s="35">
        <f t="shared" si="106"/>
        <v>1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927.51509754110555</v>
      </c>
      <c r="AL102" s="57">
        <v>0</v>
      </c>
      <c r="AM102" s="57">
        <v>0</v>
      </c>
      <c r="AN102" s="61">
        <f t="shared" si="107"/>
        <v>1</v>
      </c>
      <c r="AO102" s="40">
        <f t="shared" si="121"/>
        <v>0</v>
      </c>
      <c r="AP102" s="40">
        <f t="shared" si="122"/>
        <v>0</v>
      </c>
      <c r="AQ102" s="44">
        <f t="shared" si="123"/>
        <v>927.51509754110555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4</v>
      </c>
      <c r="G103" s="35">
        <f>SUMIFS(WORKING!$AC$3:$AC$6802,WORKING!$A$3:$A$6802,Results!$D$3,WORKING!$B$3:$B$6802,Results!A103,WORKING!$C$3:$C$6802,Results!C103)/1000</f>
        <v>2813.3089599999998</v>
      </c>
      <c r="H103" s="35">
        <f t="shared" si="108"/>
        <v>703.32723999999996</v>
      </c>
      <c r="I103" s="187" t="s">
        <v>754</v>
      </c>
      <c r="J103" s="212">
        <v>3125</v>
      </c>
      <c r="K103" s="217">
        <f t="shared" si="109"/>
        <v>781.25</v>
      </c>
      <c r="L103" s="34">
        <f t="shared" si="102"/>
        <v>4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853.06026228541214</v>
      </c>
      <c r="N103" s="57">
        <v>0</v>
      </c>
      <c r="O103" s="57">
        <v>1</v>
      </c>
      <c r="P103" s="61">
        <f t="shared" si="103"/>
        <v>3</v>
      </c>
      <c r="Q103" s="40">
        <f t="shared" si="110"/>
        <v>0</v>
      </c>
      <c r="R103" s="40">
        <f t="shared" si="111"/>
        <v>-853.06026228541214</v>
      </c>
      <c r="S103" s="44">
        <f t="shared" si="112"/>
        <v>2559.1807868562364</v>
      </c>
      <c r="T103" s="35">
        <f t="shared" si="113"/>
        <v>3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926.27704132852114</v>
      </c>
      <c r="V103" s="57">
        <v>0</v>
      </c>
      <c r="W103" s="57">
        <v>0</v>
      </c>
      <c r="X103" s="61">
        <f t="shared" si="104"/>
        <v>3</v>
      </c>
      <c r="Y103" s="40">
        <f t="shared" si="114"/>
        <v>0</v>
      </c>
      <c r="Z103" s="40">
        <f t="shared" si="115"/>
        <v>0</v>
      </c>
      <c r="AA103" s="44">
        <f t="shared" si="116"/>
        <v>2778.8311239855634</v>
      </c>
      <c r="AB103" s="35">
        <f t="shared" si="117"/>
        <v>3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1004.837918449446</v>
      </c>
      <c r="AD103" s="57">
        <v>0</v>
      </c>
      <c r="AE103" s="57">
        <v>0</v>
      </c>
      <c r="AF103" s="61">
        <f t="shared" si="105"/>
        <v>3</v>
      </c>
      <c r="AG103" s="40">
        <f t="shared" si="118"/>
        <v>0</v>
      </c>
      <c r="AH103" s="40">
        <f t="shared" si="119"/>
        <v>0</v>
      </c>
      <c r="AI103" s="44">
        <f t="shared" si="120"/>
        <v>3014.5137553483378</v>
      </c>
      <c r="AJ103" s="35">
        <f t="shared" si="106"/>
        <v>3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1088.0224205212648</v>
      </c>
      <c r="AL103" s="57">
        <v>0</v>
      </c>
      <c r="AM103" s="57">
        <v>0</v>
      </c>
      <c r="AN103" s="61">
        <f t="shared" si="107"/>
        <v>3</v>
      </c>
      <c r="AO103" s="40">
        <f t="shared" si="121"/>
        <v>0</v>
      </c>
      <c r="AP103" s="40">
        <f t="shared" si="122"/>
        <v>0</v>
      </c>
      <c r="AQ103" s="44">
        <f t="shared" si="123"/>
        <v>3264.0672615637945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2</v>
      </c>
      <c r="G104" s="35">
        <f>SUMIFS(WORKING!$AC$3:$AC$6802,WORKING!$A$3:$A$6802,Results!$D$3,WORKING!$B$3:$B$6802,Results!A104,WORKING!$C$3:$C$6802,Results!C104)/1000</f>
        <v>1766.0853799999998</v>
      </c>
      <c r="H104" s="35">
        <f t="shared" si="108"/>
        <v>883.04268999999988</v>
      </c>
      <c r="I104" s="187" t="s">
        <v>754</v>
      </c>
      <c r="J104" s="212" t="s">
        <v>754</v>
      </c>
      <c r="K104" s="217">
        <f t="shared" si="109"/>
        <v>883.04268999999988</v>
      </c>
      <c r="L104" s="34">
        <f t="shared" si="102"/>
        <v>2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925.51049562744981</v>
      </c>
      <c r="N104" s="57">
        <v>0</v>
      </c>
      <c r="O104" s="57">
        <v>0</v>
      </c>
      <c r="P104" s="61">
        <f t="shared" si="103"/>
        <v>2</v>
      </c>
      <c r="Q104" s="40">
        <f t="shared" si="110"/>
        <v>0</v>
      </c>
      <c r="R104" s="40">
        <f t="shared" si="111"/>
        <v>0</v>
      </c>
      <c r="S104" s="44">
        <f t="shared" si="112"/>
        <v>1851.0209912548996</v>
      </c>
      <c r="T104" s="35">
        <f t="shared" si="113"/>
        <v>2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995.37456832062867</v>
      </c>
      <c r="V104" s="57">
        <v>0</v>
      </c>
      <c r="W104" s="57">
        <v>2</v>
      </c>
      <c r="X104" s="61">
        <f t="shared" si="104"/>
        <v>0</v>
      </c>
      <c r="Y104" s="40">
        <f t="shared" si="114"/>
        <v>0</v>
      </c>
      <c r="Z104" s="40">
        <f t="shared" si="115"/>
        <v>-1990.7491366412573</v>
      </c>
      <c r="AA104" s="44">
        <f t="shared" si="116"/>
        <v>0</v>
      </c>
      <c r="AB104" s="35">
        <f t="shared" si="117"/>
        <v>0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1069.5025575133918</v>
      </c>
      <c r="AD104" s="57">
        <v>0</v>
      </c>
      <c r="AE104" s="57">
        <v>0</v>
      </c>
      <c r="AF104" s="61">
        <f t="shared" si="105"/>
        <v>0</v>
      </c>
      <c r="AG104" s="40">
        <f t="shared" si="118"/>
        <v>0</v>
      </c>
      <c r="AH104" s="40">
        <f t="shared" si="119"/>
        <v>0</v>
      </c>
      <c r="AI104" s="44">
        <f t="shared" si="120"/>
        <v>0</v>
      </c>
      <c r="AJ104" s="35">
        <f t="shared" si="106"/>
        <v>0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1146.9807832312795</v>
      </c>
      <c r="AL104" s="57">
        <v>0</v>
      </c>
      <c r="AM104" s="57">
        <v>0</v>
      </c>
      <c r="AN104" s="61">
        <f t="shared" si="107"/>
        <v>0</v>
      </c>
      <c r="AO104" s="40">
        <f t="shared" si="121"/>
        <v>0</v>
      </c>
      <c r="AP104" s="40">
        <f t="shared" si="122"/>
        <v>0</v>
      </c>
      <c r="AQ104" s="44">
        <f t="shared" si="123"/>
        <v>0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4</v>
      </c>
      <c r="G105" s="35">
        <f>SUMIFS(WORKING!$AC$3:$AC$6802,WORKING!$A$3:$A$6802,Results!$D$3,WORKING!$B$3:$B$6802,Results!A105,WORKING!$C$3:$C$6802,Results!C105)/1000</f>
        <v>4608.9108299999998</v>
      </c>
      <c r="H105" s="35">
        <f t="shared" si="108"/>
        <v>1152.2277075</v>
      </c>
      <c r="I105" s="187" t="s">
        <v>754</v>
      </c>
      <c r="J105" s="212">
        <v>4921</v>
      </c>
      <c r="K105" s="217">
        <f t="shared" si="109"/>
        <v>1230.25</v>
      </c>
      <c r="L105" s="34">
        <f t="shared" si="102"/>
        <v>4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1289.5796973210322</v>
      </c>
      <c r="N105" s="57">
        <v>0</v>
      </c>
      <c r="O105" s="57">
        <v>1</v>
      </c>
      <c r="P105" s="61">
        <f t="shared" si="103"/>
        <v>3</v>
      </c>
      <c r="Q105" s="40">
        <f t="shared" si="110"/>
        <v>0</v>
      </c>
      <c r="R105" s="40">
        <f t="shared" si="111"/>
        <v>-1289.5796973210322</v>
      </c>
      <c r="S105" s="44">
        <f t="shared" si="112"/>
        <v>3868.7390919630966</v>
      </c>
      <c r="T105" s="35">
        <f t="shared" si="113"/>
        <v>3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1387.1024675740484</v>
      </c>
      <c r="V105" s="57">
        <v>0</v>
      </c>
      <c r="W105" s="57">
        <v>1</v>
      </c>
      <c r="X105" s="61">
        <f t="shared" si="104"/>
        <v>2</v>
      </c>
      <c r="Y105" s="40">
        <f t="shared" si="114"/>
        <v>0</v>
      </c>
      <c r="Z105" s="40">
        <f t="shared" si="115"/>
        <v>-1387.1024675740484</v>
      </c>
      <c r="AA105" s="44">
        <f t="shared" si="116"/>
        <v>2774.2049351480969</v>
      </c>
      <c r="AB105" s="35">
        <f t="shared" si="117"/>
        <v>2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1490.5927217701676</v>
      </c>
      <c r="AD105" s="57">
        <v>0</v>
      </c>
      <c r="AE105" s="57">
        <v>0</v>
      </c>
      <c r="AF105" s="61">
        <f t="shared" si="105"/>
        <v>2</v>
      </c>
      <c r="AG105" s="40">
        <f t="shared" si="118"/>
        <v>0</v>
      </c>
      <c r="AH105" s="40">
        <f t="shared" si="119"/>
        <v>0</v>
      </c>
      <c r="AI105" s="44">
        <f t="shared" si="120"/>
        <v>2981.1854435403352</v>
      </c>
      <c r="AJ105" s="35">
        <f t="shared" si="106"/>
        <v>2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1598.7791487257086</v>
      </c>
      <c r="AL105" s="57">
        <v>0</v>
      </c>
      <c r="AM105" s="57">
        <v>0</v>
      </c>
      <c r="AN105" s="61">
        <f t="shared" si="107"/>
        <v>2</v>
      </c>
      <c r="AO105" s="40">
        <f t="shared" si="121"/>
        <v>0</v>
      </c>
      <c r="AP105" s="40">
        <f t="shared" si="122"/>
        <v>0</v>
      </c>
      <c r="AQ105" s="44">
        <f t="shared" si="123"/>
        <v>3197.5582974514173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1</v>
      </c>
      <c r="G106" s="35">
        <f>SUMIFS(WORKING!$AC$3:$AC$6802,WORKING!$A$3:$A$6802,Results!$D$3,WORKING!$B$3:$B$6802,Results!A106,WORKING!$C$3:$C$6802,Results!C106)/1000</f>
        <v>1412.9262900000001</v>
      </c>
      <c r="H106" s="35">
        <f t="shared" si="108"/>
        <v>1412.9262900000001</v>
      </c>
      <c r="I106" s="187" t="s">
        <v>754</v>
      </c>
      <c r="J106" s="212" t="s">
        <v>754</v>
      </c>
      <c r="K106" s="217">
        <f t="shared" si="109"/>
        <v>1412.9262900000001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1481.4451559644501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1481.4451559644501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1593.8857733535658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1593.8857733535658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1713.2427594202334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1713.2427594202334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1838.0598267992921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1838.0598267992921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25</v>
      </c>
      <c r="G112" s="41">
        <f>SUM(G92:G111)</f>
        <v>15058.657299999999</v>
      </c>
      <c r="H112" s="41">
        <f>IFERROR(G112/F112,0)</f>
        <v>602.34629199999995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25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15682.43751</v>
      </c>
      <c r="K112" s="41">
        <f>IFERROR(J112/I112,"")</f>
        <v>627.29750039999999</v>
      </c>
      <c r="L112" s="41">
        <f>SUM(L92:L111)</f>
        <v>25</v>
      </c>
      <c r="M112" s="41">
        <f>IFERROR(S112/P112,0)</f>
        <v>635.38618612360301</v>
      </c>
      <c r="N112" s="41">
        <f t="shared" ref="N112:T112" si="124">SUM(N92:N111)</f>
        <v>0</v>
      </c>
      <c r="O112" s="41">
        <f t="shared" si="124"/>
        <v>2</v>
      </c>
      <c r="P112" s="41">
        <f t="shared" si="124"/>
        <v>23</v>
      </c>
      <c r="Q112" s="41">
        <f t="shared" si="124"/>
        <v>0</v>
      </c>
      <c r="R112" s="41">
        <f t="shared" si="124"/>
        <v>-2142.6399596064443</v>
      </c>
      <c r="S112" s="45">
        <f t="shared" si="124"/>
        <v>14613.88228084287</v>
      </c>
      <c r="T112" s="41">
        <f t="shared" si="124"/>
        <v>23</v>
      </c>
      <c r="U112" s="41">
        <f>IFERROR(AA112/X112,0)</f>
        <v>620.66625223014853</v>
      </c>
      <c r="V112" s="41">
        <f t="shared" ref="V112:AB112" si="125">SUM(V92:V111)</f>
        <v>0</v>
      </c>
      <c r="W112" s="41">
        <f t="shared" si="125"/>
        <v>3</v>
      </c>
      <c r="X112" s="41">
        <f t="shared" si="125"/>
        <v>20</v>
      </c>
      <c r="Y112" s="41">
        <f t="shared" si="125"/>
        <v>0</v>
      </c>
      <c r="Z112" s="41">
        <f t="shared" si="125"/>
        <v>-3377.851604215306</v>
      </c>
      <c r="AA112" s="45">
        <f t="shared" si="125"/>
        <v>12413.325044602971</v>
      </c>
      <c r="AB112" s="41">
        <f t="shared" si="125"/>
        <v>20</v>
      </c>
      <c r="AC112" s="41">
        <f>IFERROR(AI112/AF112,0)</f>
        <v>670.90206940204416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20</v>
      </c>
      <c r="AG112" s="41">
        <f t="shared" si="126"/>
        <v>0</v>
      </c>
      <c r="AH112" s="41">
        <f t="shared" si="126"/>
        <v>0</v>
      </c>
      <c r="AI112" s="45">
        <f t="shared" si="126"/>
        <v>13418.041388040883</v>
      </c>
      <c r="AJ112" s="41">
        <f t="shared" si="126"/>
        <v>20</v>
      </c>
      <c r="AK112" s="41">
        <f>IFERROR(AQ112/AN112,0)</f>
        <v>723.85596409583968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20</v>
      </c>
      <c r="AO112" s="41">
        <f t="shared" si="127"/>
        <v>0</v>
      </c>
      <c r="AP112" s="41">
        <f t="shared" si="127"/>
        <v>0</v>
      </c>
      <c r="AQ112" s="45">
        <f t="shared" si="127"/>
        <v>14477.119281916794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19218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17423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18432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19832.832000000002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4604.1177191571296</v>
      </c>
      <c r="T114" s="39"/>
      <c r="U114" s="39"/>
      <c r="V114" s="53"/>
      <c r="W114" s="53"/>
      <c r="X114" s="110"/>
      <c r="Y114" s="39"/>
      <c r="Z114" s="39"/>
      <c r="AA114" s="54">
        <f>AA113-AA112</f>
        <v>5009.6749553970294</v>
      </c>
      <c r="AB114" s="39"/>
      <c r="AC114" s="53"/>
      <c r="AD114" s="53"/>
      <c r="AE114" s="110"/>
      <c r="AF114" s="39"/>
      <c r="AG114" s="39"/>
      <c r="AH114" s="39"/>
      <c r="AI114" s="54">
        <f>AI113-AI112</f>
        <v>5013.9586119591168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5355.7127180832085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Programme 3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6" t="s">
        <v>733</v>
      </c>
      <c r="E118" s="238"/>
      <c r="F118" s="236" t="s">
        <v>602</v>
      </c>
      <c r="G118" s="237"/>
      <c r="H118" s="237"/>
      <c r="I118" s="237"/>
      <c r="J118" s="237"/>
      <c r="K118" s="238"/>
      <c r="L118" s="237" t="s">
        <v>1</v>
      </c>
      <c r="M118" s="237"/>
      <c r="N118" s="237"/>
      <c r="O118" s="237"/>
      <c r="P118" s="237"/>
      <c r="Q118" s="237"/>
      <c r="R118" s="237"/>
      <c r="S118" s="238"/>
      <c r="T118" s="236" t="s">
        <v>2</v>
      </c>
      <c r="U118" s="237"/>
      <c r="V118" s="237"/>
      <c r="W118" s="237"/>
      <c r="X118" s="237"/>
      <c r="Y118" s="237"/>
      <c r="Z118" s="237"/>
      <c r="AA118" s="238"/>
      <c r="AB118" s="236" t="s">
        <v>3</v>
      </c>
      <c r="AC118" s="237"/>
      <c r="AD118" s="237"/>
      <c r="AE118" s="237"/>
      <c r="AF118" s="237"/>
      <c r="AG118" s="237"/>
      <c r="AH118" s="237"/>
      <c r="AI118" s="238"/>
      <c r="AJ118" s="236" t="s">
        <v>4</v>
      </c>
      <c r="AK118" s="237"/>
      <c r="AL118" s="237"/>
      <c r="AM118" s="237"/>
      <c r="AN118" s="237"/>
      <c r="AO118" s="237"/>
      <c r="AP118" s="237"/>
      <c r="AQ118" s="238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 t="s">
        <v>754</v>
      </c>
      <c r="J124" s="212" t="s">
        <v>754</v>
      </c>
      <c r="K124" s="217" t="str">
        <f t="shared" si="135"/>
        <v/>
      </c>
      <c r="L124" s="34">
        <f t="shared" si="128"/>
        <v>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0</v>
      </c>
      <c r="N124" s="57">
        <v>0</v>
      </c>
      <c r="O124" s="57">
        <v>0</v>
      </c>
      <c r="P124" s="61">
        <f t="shared" si="129"/>
        <v>0</v>
      </c>
      <c r="Q124" s="40">
        <f t="shared" si="136"/>
        <v>0</v>
      </c>
      <c r="R124" s="40">
        <f t="shared" si="137"/>
        <v>0</v>
      </c>
      <c r="S124" s="44">
        <f t="shared" si="138"/>
        <v>0</v>
      </c>
      <c r="T124" s="35">
        <f t="shared" si="139"/>
        <v>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0</v>
      </c>
      <c r="V124" s="57">
        <v>0</v>
      </c>
      <c r="W124" s="57">
        <v>0</v>
      </c>
      <c r="X124" s="61">
        <f t="shared" si="130"/>
        <v>0</v>
      </c>
      <c r="Y124" s="40">
        <f t="shared" si="140"/>
        <v>0</v>
      </c>
      <c r="Z124" s="40">
        <f t="shared" si="141"/>
        <v>0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0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0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0</v>
      </c>
      <c r="H125" s="35">
        <f t="shared" si="134"/>
        <v>0</v>
      </c>
      <c r="I125" s="187" t="s">
        <v>754</v>
      </c>
      <c r="J125" s="212" t="s">
        <v>754</v>
      </c>
      <c r="K125" s="217" t="str">
        <f t="shared" si="135"/>
        <v/>
      </c>
      <c r="L125" s="34">
        <f t="shared" si="128"/>
        <v>0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0</v>
      </c>
      <c r="N125" s="57">
        <v>0</v>
      </c>
      <c r="O125" s="57">
        <v>0</v>
      </c>
      <c r="P125" s="61">
        <f t="shared" si="129"/>
        <v>0</v>
      </c>
      <c r="Q125" s="40">
        <f t="shared" si="136"/>
        <v>0</v>
      </c>
      <c r="R125" s="40">
        <f t="shared" si="137"/>
        <v>0</v>
      </c>
      <c r="S125" s="44">
        <f t="shared" si="138"/>
        <v>0</v>
      </c>
      <c r="T125" s="35">
        <f t="shared" si="139"/>
        <v>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0</v>
      </c>
      <c r="V125" s="57">
        <v>0</v>
      </c>
      <c r="W125" s="57">
        <v>0</v>
      </c>
      <c r="X125" s="61">
        <f t="shared" si="130"/>
        <v>0</v>
      </c>
      <c r="Y125" s="40">
        <f t="shared" si="140"/>
        <v>0</v>
      </c>
      <c r="Z125" s="40">
        <f t="shared" si="141"/>
        <v>0</v>
      </c>
      <c r="AA125" s="44">
        <f t="shared" si="142"/>
        <v>0</v>
      </c>
      <c r="AB125" s="35">
        <f t="shared" si="143"/>
        <v>0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0</v>
      </c>
      <c r="AD125" s="57">
        <v>0</v>
      </c>
      <c r="AE125" s="57">
        <v>0</v>
      </c>
      <c r="AF125" s="61">
        <f t="shared" si="131"/>
        <v>0</v>
      </c>
      <c r="AG125" s="40">
        <f t="shared" si="144"/>
        <v>0</v>
      </c>
      <c r="AH125" s="40">
        <f t="shared" si="145"/>
        <v>0</v>
      </c>
      <c r="AI125" s="44">
        <f t="shared" si="146"/>
        <v>0</v>
      </c>
      <c r="AJ125" s="35">
        <f t="shared" si="132"/>
        <v>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0</v>
      </c>
      <c r="AL125" s="57">
        <v>0</v>
      </c>
      <c r="AM125" s="57">
        <v>0</v>
      </c>
      <c r="AN125" s="61">
        <f t="shared" si="133"/>
        <v>0</v>
      </c>
      <c r="AO125" s="40">
        <f t="shared" si="147"/>
        <v>0</v>
      </c>
      <c r="AP125" s="40">
        <f t="shared" si="148"/>
        <v>0</v>
      </c>
      <c r="AQ125" s="44">
        <f t="shared" si="149"/>
        <v>0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0</v>
      </c>
      <c r="G126" s="35">
        <f>SUMIFS(WORKING!$AC$3:$AC$6802,WORKING!$A$3:$A$6802,Results!$D$3,WORKING!$B$3:$B$6802,Results!A126,WORKING!$C$3:$C$6802,Results!C126)/1000</f>
        <v>0</v>
      </c>
      <c r="H126" s="35">
        <f t="shared" si="134"/>
        <v>0</v>
      </c>
      <c r="I126" s="187" t="s">
        <v>754</v>
      </c>
      <c r="J126" s="212" t="s">
        <v>754</v>
      </c>
      <c r="K126" s="217" t="str">
        <f t="shared" si="135"/>
        <v/>
      </c>
      <c r="L126" s="34">
        <f t="shared" si="128"/>
        <v>0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0</v>
      </c>
      <c r="N126" s="57">
        <v>0</v>
      </c>
      <c r="O126" s="57">
        <v>0</v>
      </c>
      <c r="P126" s="61">
        <f t="shared" si="129"/>
        <v>0</v>
      </c>
      <c r="Q126" s="40">
        <f t="shared" si="136"/>
        <v>0</v>
      </c>
      <c r="R126" s="40">
        <f t="shared" si="137"/>
        <v>0</v>
      </c>
      <c r="S126" s="44">
        <f t="shared" si="138"/>
        <v>0</v>
      </c>
      <c r="T126" s="35">
        <f t="shared" si="139"/>
        <v>0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0</v>
      </c>
      <c r="V126" s="57">
        <v>0</v>
      </c>
      <c r="W126" s="57">
        <v>0</v>
      </c>
      <c r="X126" s="61">
        <f t="shared" si="130"/>
        <v>0</v>
      </c>
      <c r="Y126" s="40">
        <f t="shared" si="140"/>
        <v>0</v>
      </c>
      <c r="Z126" s="40">
        <f t="shared" si="141"/>
        <v>0</v>
      </c>
      <c r="AA126" s="44">
        <f t="shared" si="142"/>
        <v>0</v>
      </c>
      <c r="AB126" s="35">
        <f t="shared" si="143"/>
        <v>0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0</v>
      </c>
      <c r="AD126" s="57">
        <v>0</v>
      </c>
      <c r="AE126" s="57">
        <v>0</v>
      </c>
      <c r="AF126" s="61">
        <f t="shared" si="131"/>
        <v>0</v>
      </c>
      <c r="AG126" s="40">
        <f t="shared" si="144"/>
        <v>0</v>
      </c>
      <c r="AH126" s="40">
        <f t="shared" si="145"/>
        <v>0</v>
      </c>
      <c r="AI126" s="44">
        <f t="shared" si="146"/>
        <v>0</v>
      </c>
      <c r="AJ126" s="35">
        <f t="shared" si="132"/>
        <v>0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0</v>
      </c>
      <c r="AL126" s="57">
        <v>0</v>
      </c>
      <c r="AM126" s="57">
        <v>0</v>
      </c>
      <c r="AN126" s="61">
        <f t="shared" si="133"/>
        <v>0</v>
      </c>
      <c r="AO126" s="40">
        <f t="shared" si="147"/>
        <v>0</v>
      </c>
      <c r="AP126" s="40">
        <f t="shared" si="148"/>
        <v>0</v>
      </c>
      <c r="AQ126" s="44">
        <f t="shared" si="149"/>
        <v>0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0</v>
      </c>
      <c r="G127" s="35">
        <f>SUMIFS(WORKING!$AC$3:$AC$6802,WORKING!$A$3:$A$6802,Results!$D$3,WORKING!$B$3:$B$6802,Results!A127,WORKING!$C$3:$C$6802,Results!C127)/1000</f>
        <v>0</v>
      </c>
      <c r="H127" s="35">
        <f t="shared" si="134"/>
        <v>0</v>
      </c>
      <c r="I127" s="187" t="s">
        <v>754</v>
      </c>
      <c r="J127" s="212" t="s">
        <v>754</v>
      </c>
      <c r="K127" s="217" t="str">
        <f t="shared" si="135"/>
        <v/>
      </c>
      <c r="L127" s="34">
        <f t="shared" si="128"/>
        <v>0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0</v>
      </c>
      <c r="N127" s="57">
        <v>0</v>
      </c>
      <c r="O127" s="57">
        <v>0</v>
      </c>
      <c r="P127" s="61">
        <f t="shared" si="129"/>
        <v>0</v>
      </c>
      <c r="Q127" s="40">
        <f t="shared" si="136"/>
        <v>0</v>
      </c>
      <c r="R127" s="40">
        <f t="shared" si="137"/>
        <v>0</v>
      </c>
      <c r="S127" s="44">
        <f t="shared" si="138"/>
        <v>0</v>
      </c>
      <c r="T127" s="35">
        <f t="shared" si="139"/>
        <v>0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0</v>
      </c>
      <c r="V127" s="57">
        <v>0</v>
      </c>
      <c r="W127" s="57">
        <v>0</v>
      </c>
      <c r="X127" s="61">
        <f t="shared" si="130"/>
        <v>0</v>
      </c>
      <c r="Y127" s="40">
        <f t="shared" si="140"/>
        <v>0</v>
      </c>
      <c r="Z127" s="40">
        <f t="shared" si="141"/>
        <v>0</v>
      </c>
      <c r="AA127" s="44">
        <f t="shared" si="142"/>
        <v>0</v>
      </c>
      <c r="AB127" s="35">
        <f t="shared" si="143"/>
        <v>0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0</v>
      </c>
      <c r="AD127" s="57">
        <v>0</v>
      </c>
      <c r="AE127" s="57">
        <v>0</v>
      </c>
      <c r="AF127" s="61">
        <f t="shared" si="131"/>
        <v>0</v>
      </c>
      <c r="AG127" s="40">
        <f t="shared" si="144"/>
        <v>0</v>
      </c>
      <c r="AH127" s="40">
        <f t="shared" si="145"/>
        <v>0</v>
      </c>
      <c r="AI127" s="44">
        <f t="shared" si="146"/>
        <v>0</v>
      </c>
      <c r="AJ127" s="35">
        <f t="shared" si="132"/>
        <v>0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0</v>
      </c>
      <c r="AL127" s="57">
        <v>0</v>
      </c>
      <c r="AM127" s="57">
        <v>0</v>
      </c>
      <c r="AN127" s="61">
        <f t="shared" si="133"/>
        <v>0</v>
      </c>
      <c r="AO127" s="40">
        <f t="shared" si="147"/>
        <v>0</v>
      </c>
      <c r="AP127" s="40">
        <f t="shared" si="148"/>
        <v>0</v>
      </c>
      <c r="AQ127" s="44">
        <f t="shared" si="149"/>
        <v>0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 t="s">
        <v>754</v>
      </c>
      <c r="J128" s="212" t="s">
        <v>754</v>
      </c>
      <c r="K128" s="217" t="str">
        <f t="shared" si="135"/>
        <v/>
      </c>
      <c r="L128" s="34">
        <f t="shared" si="128"/>
        <v>0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0</v>
      </c>
      <c r="N128" s="57">
        <v>0</v>
      </c>
      <c r="O128" s="57">
        <v>0</v>
      </c>
      <c r="P128" s="61">
        <f t="shared" si="129"/>
        <v>0</v>
      </c>
      <c r="Q128" s="40">
        <f t="shared" si="136"/>
        <v>0</v>
      </c>
      <c r="R128" s="40">
        <f t="shared" si="137"/>
        <v>0</v>
      </c>
      <c r="S128" s="44">
        <f t="shared" si="138"/>
        <v>0</v>
      </c>
      <c r="T128" s="35">
        <f t="shared" si="139"/>
        <v>0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0</v>
      </c>
      <c r="V128" s="57">
        <v>0</v>
      </c>
      <c r="W128" s="57">
        <v>0</v>
      </c>
      <c r="X128" s="61">
        <f t="shared" si="130"/>
        <v>0</v>
      </c>
      <c r="Y128" s="40">
        <f t="shared" si="140"/>
        <v>0</v>
      </c>
      <c r="Z128" s="40">
        <f t="shared" si="141"/>
        <v>0</v>
      </c>
      <c r="AA128" s="44">
        <f t="shared" si="142"/>
        <v>0</v>
      </c>
      <c r="AB128" s="35">
        <f t="shared" si="143"/>
        <v>0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0</v>
      </c>
      <c r="AD128" s="57">
        <v>0</v>
      </c>
      <c r="AE128" s="57">
        <v>0</v>
      </c>
      <c r="AF128" s="61">
        <f t="shared" si="131"/>
        <v>0</v>
      </c>
      <c r="AG128" s="40">
        <f t="shared" si="144"/>
        <v>0</v>
      </c>
      <c r="AH128" s="40">
        <f t="shared" si="145"/>
        <v>0</v>
      </c>
      <c r="AI128" s="44">
        <f t="shared" si="146"/>
        <v>0</v>
      </c>
      <c r="AJ128" s="35">
        <f t="shared" si="132"/>
        <v>0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0</v>
      </c>
      <c r="AL128" s="57">
        <v>0</v>
      </c>
      <c r="AM128" s="57">
        <v>0</v>
      </c>
      <c r="AN128" s="61">
        <f t="shared" si="133"/>
        <v>0</v>
      </c>
      <c r="AO128" s="40">
        <f t="shared" si="147"/>
        <v>0</v>
      </c>
      <c r="AP128" s="40">
        <f t="shared" si="148"/>
        <v>0</v>
      </c>
      <c r="AQ128" s="44">
        <f t="shared" si="149"/>
        <v>0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0</v>
      </c>
      <c r="G129" s="35">
        <f>SUMIFS(WORKING!$AC$3:$AC$6802,WORKING!$A$3:$A$6802,Results!$D$3,WORKING!$B$3:$B$6802,Results!A129,WORKING!$C$3:$C$6802,Results!C129)/1000</f>
        <v>0</v>
      </c>
      <c r="H129" s="35">
        <f t="shared" si="134"/>
        <v>0</v>
      </c>
      <c r="I129" s="187" t="s">
        <v>754</v>
      </c>
      <c r="J129" s="212" t="s">
        <v>754</v>
      </c>
      <c r="K129" s="217" t="str">
        <f t="shared" si="135"/>
        <v/>
      </c>
      <c r="L129" s="34">
        <f t="shared" si="128"/>
        <v>0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0</v>
      </c>
      <c r="N129" s="57">
        <v>0</v>
      </c>
      <c r="O129" s="57">
        <v>0</v>
      </c>
      <c r="P129" s="61">
        <f t="shared" si="129"/>
        <v>0</v>
      </c>
      <c r="Q129" s="40">
        <f t="shared" si="136"/>
        <v>0</v>
      </c>
      <c r="R129" s="40">
        <f t="shared" si="137"/>
        <v>0</v>
      </c>
      <c r="S129" s="44">
        <f t="shared" si="138"/>
        <v>0</v>
      </c>
      <c r="T129" s="35">
        <f t="shared" si="139"/>
        <v>0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0</v>
      </c>
      <c r="V129" s="57">
        <v>0</v>
      </c>
      <c r="W129" s="57">
        <v>0</v>
      </c>
      <c r="X129" s="61">
        <f t="shared" si="130"/>
        <v>0</v>
      </c>
      <c r="Y129" s="40">
        <f t="shared" si="140"/>
        <v>0</v>
      </c>
      <c r="Z129" s="40">
        <f t="shared" si="141"/>
        <v>0</v>
      </c>
      <c r="AA129" s="44">
        <f t="shared" si="142"/>
        <v>0</v>
      </c>
      <c r="AB129" s="35">
        <f t="shared" si="143"/>
        <v>0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0</v>
      </c>
      <c r="AD129" s="57">
        <v>0</v>
      </c>
      <c r="AE129" s="57">
        <v>0</v>
      </c>
      <c r="AF129" s="61">
        <f t="shared" si="131"/>
        <v>0</v>
      </c>
      <c r="AG129" s="40">
        <f t="shared" si="144"/>
        <v>0</v>
      </c>
      <c r="AH129" s="40">
        <f t="shared" si="145"/>
        <v>0</v>
      </c>
      <c r="AI129" s="44">
        <f t="shared" si="146"/>
        <v>0</v>
      </c>
      <c r="AJ129" s="35">
        <f t="shared" si="132"/>
        <v>0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0</v>
      </c>
      <c r="AL129" s="57">
        <v>0</v>
      </c>
      <c r="AM129" s="57">
        <v>0</v>
      </c>
      <c r="AN129" s="61">
        <f t="shared" si="133"/>
        <v>0</v>
      </c>
      <c r="AO129" s="40">
        <f t="shared" si="147"/>
        <v>0</v>
      </c>
      <c r="AP129" s="40">
        <f t="shared" si="148"/>
        <v>0</v>
      </c>
      <c r="AQ129" s="44">
        <f t="shared" si="149"/>
        <v>0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0</v>
      </c>
      <c r="G130" s="35">
        <f>SUMIFS(WORKING!$AC$3:$AC$6802,WORKING!$A$3:$A$6802,Results!$D$3,WORKING!$B$3:$B$6802,Results!A130,WORKING!$C$3:$C$6802,Results!C130)/1000</f>
        <v>0</v>
      </c>
      <c r="H130" s="35">
        <f t="shared" si="134"/>
        <v>0</v>
      </c>
      <c r="I130" s="187" t="s">
        <v>754</v>
      </c>
      <c r="J130" s="212" t="s">
        <v>754</v>
      </c>
      <c r="K130" s="217" t="str">
        <f t="shared" si="135"/>
        <v/>
      </c>
      <c r="L130" s="34">
        <f t="shared" si="128"/>
        <v>0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0</v>
      </c>
      <c r="N130" s="57">
        <v>0</v>
      </c>
      <c r="O130" s="57">
        <v>0</v>
      </c>
      <c r="P130" s="61">
        <f t="shared" si="129"/>
        <v>0</v>
      </c>
      <c r="Q130" s="40">
        <f t="shared" si="136"/>
        <v>0</v>
      </c>
      <c r="R130" s="40">
        <f t="shared" si="137"/>
        <v>0</v>
      </c>
      <c r="S130" s="44">
        <f t="shared" si="138"/>
        <v>0</v>
      </c>
      <c r="T130" s="35">
        <f t="shared" si="139"/>
        <v>0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0</v>
      </c>
      <c r="V130" s="57">
        <v>0</v>
      </c>
      <c r="W130" s="57">
        <v>0</v>
      </c>
      <c r="X130" s="61">
        <f t="shared" si="130"/>
        <v>0</v>
      </c>
      <c r="Y130" s="40">
        <f t="shared" si="140"/>
        <v>0</v>
      </c>
      <c r="Z130" s="40">
        <f t="shared" si="141"/>
        <v>0</v>
      </c>
      <c r="AA130" s="44">
        <f t="shared" si="142"/>
        <v>0</v>
      </c>
      <c r="AB130" s="35">
        <f t="shared" si="143"/>
        <v>0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0</v>
      </c>
      <c r="AD130" s="57">
        <v>0</v>
      </c>
      <c r="AE130" s="57">
        <v>0</v>
      </c>
      <c r="AF130" s="61">
        <f t="shared" si="131"/>
        <v>0</v>
      </c>
      <c r="AG130" s="40">
        <f t="shared" si="144"/>
        <v>0</v>
      </c>
      <c r="AH130" s="40">
        <f t="shared" si="145"/>
        <v>0</v>
      </c>
      <c r="AI130" s="44">
        <f t="shared" si="146"/>
        <v>0</v>
      </c>
      <c r="AJ130" s="35">
        <f t="shared" si="132"/>
        <v>0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0</v>
      </c>
      <c r="AL130" s="57">
        <v>0</v>
      </c>
      <c r="AM130" s="57">
        <v>0</v>
      </c>
      <c r="AN130" s="61">
        <f t="shared" si="133"/>
        <v>0</v>
      </c>
      <c r="AO130" s="40">
        <f t="shared" si="147"/>
        <v>0</v>
      </c>
      <c r="AP130" s="40">
        <f t="shared" si="148"/>
        <v>0</v>
      </c>
      <c r="AQ130" s="44">
        <f t="shared" si="149"/>
        <v>0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0</v>
      </c>
      <c r="G131" s="35">
        <f>SUMIFS(WORKING!$AC$3:$AC$6802,WORKING!$A$3:$A$6802,Results!$D$3,WORKING!$B$3:$B$6802,Results!A131,WORKING!$C$3:$C$6802,Results!C131)/1000</f>
        <v>0</v>
      </c>
      <c r="H131" s="35">
        <f t="shared" si="134"/>
        <v>0</v>
      </c>
      <c r="I131" s="187" t="s">
        <v>754</v>
      </c>
      <c r="J131" s="212" t="s">
        <v>754</v>
      </c>
      <c r="K131" s="217" t="str">
        <f t="shared" si="135"/>
        <v/>
      </c>
      <c r="L131" s="34">
        <f t="shared" si="128"/>
        <v>0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0</v>
      </c>
      <c r="N131" s="57">
        <v>0</v>
      </c>
      <c r="O131" s="57">
        <v>0</v>
      </c>
      <c r="P131" s="61">
        <f t="shared" si="129"/>
        <v>0</v>
      </c>
      <c r="Q131" s="40">
        <f t="shared" si="136"/>
        <v>0</v>
      </c>
      <c r="R131" s="40">
        <f t="shared" si="137"/>
        <v>0</v>
      </c>
      <c r="S131" s="44">
        <f t="shared" si="138"/>
        <v>0</v>
      </c>
      <c r="T131" s="35">
        <f t="shared" si="139"/>
        <v>0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0</v>
      </c>
      <c r="V131" s="57">
        <v>0</v>
      </c>
      <c r="W131" s="57">
        <v>0</v>
      </c>
      <c r="X131" s="61">
        <f t="shared" si="130"/>
        <v>0</v>
      </c>
      <c r="Y131" s="40">
        <f t="shared" si="140"/>
        <v>0</v>
      </c>
      <c r="Z131" s="40">
        <f t="shared" si="141"/>
        <v>0</v>
      </c>
      <c r="AA131" s="44">
        <f t="shared" si="142"/>
        <v>0</v>
      </c>
      <c r="AB131" s="35">
        <f t="shared" si="143"/>
        <v>0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0</v>
      </c>
      <c r="AD131" s="57">
        <v>0</v>
      </c>
      <c r="AE131" s="57">
        <v>0</v>
      </c>
      <c r="AF131" s="61">
        <f t="shared" si="131"/>
        <v>0</v>
      </c>
      <c r="AG131" s="40">
        <f t="shared" si="144"/>
        <v>0</v>
      </c>
      <c r="AH131" s="40">
        <f t="shared" si="145"/>
        <v>0</v>
      </c>
      <c r="AI131" s="44">
        <f t="shared" si="146"/>
        <v>0</v>
      </c>
      <c r="AJ131" s="35">
        <f t="shared" si="132"/>
        <v>0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0</v>
      </c>
      <c r="AL131" s="57">
        <v>0</v>
      </c>
      <c r="AM131" s="57">
        <v>0</v>
      </c>
      <c r="AN131" s="61">
        <f t="shared" si="133"/>
        <v>0</v>
      </c>
      <c r="AO131" s="40">
        <f t="shared" si="147"/>
        <v>0</v>
      </c>
      <c r="AP131" s="40">
        <f t="shared" si="148"/>
        <v>0</v>
      </c>
      <c r="AQ131" s="44">
        <f t="shared" si="149"/>
        <v>0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0</v>
      </c>
      <c r="G132" s="35">
        <f>SUMIFS(WORKING!$AC$3:$AC$6802,WORKING!$A$3:$A$6802,Results!$D$3,WORKING!$B$3:$B$6802,Results!A132,WORKING!$C$3:$C$6802,Results!C132)/1000</f>
        <v>0</v>
      </c>
      <c r="H132" s="35">
        <f t="shared" si="134"/>
        <v>0</v>
      </c>
      <c r="I132" s="187" t="s">
        <v>754</v>
      </c>
      <c r="J132" s="212" t="s">
        <v>754</v>
      </c>
      <c r="K132" s="217" t="str">
        <f t="shared" si="135"/>
        <v/>
      </c>
      <c r="L132" s="34">
        <f t="shared" si="128"/>
        <v>0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0</v>
      </c>
      <c r="N132" s="57">
        <v>0</v>
      </c>
      <c r="O132" s="57">
        <v>0</v>
      </c>
      <c r="P132" s="61">
        <f t="shared" si="129"/>
        <v>0</v>
      </c>
      <c r="Q132" s="40">
        <f t="shared" si="136"/>
        <v>0</v>
      </c>
      <c r="R132" s="40">
        <f t="shared" si="137"/>
        <v>0</v>
      </c>
      <c r="S132" s="44">
        <f t="shared" si="138"/>
        <v>0</v>
      </c>
      <c r="T132" s="35">
        <f t="shared" si="139"/>
        <v>0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0</v>
      </c>
      <c r="V132" s="57">
        <v>0</v>
      </c>
      <c r="W132" s="57">
        <v>0</v>
      </c>
      <c r="X132" s="61">
        <f t="shared" si="130"/>
        <v>0</v>
      </c>
      <c r="Y132" s="40">
        <f t="shared" si="140"/>
        <v>0</v>
      </c>
      <c r="Z132" s="40">
        <f t="shared" si="141"/>
        <v>0</v>
      </c>
      <c r="AA132" s="44">
        <f t="shared" si="142"/>
        <v>0</v>
      </c>
      <c r="AB132" s="35">
        <f t="shared" si="143"/>
        <v>0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0</v>
      </c>
      <c r="AD132" s="57">
        <v>0</v>
      </c>
      <c r="AE132" s="57">
        <v>0</v>
      </c>
      <c r="AF132" s="61">
        <f t="shared" si="131"/>
        <v>0</v>
      </c>
      <c r="AG132" s="40">
        <f t="shared" si="144"/>
        <v>0</v>
      </c>
      <c r="AH132" s="40">
        <f t="shared" si="145"/>
        <v>0</v>
      </c>
      <c r="AI132" s="44">
        <f t="shared" si="146"/>
        <v>0</v>
      </c>
      <c r="AJ132" s="35">
        <f t="shared" si="132"/>
        <v>0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0</v>
      </c>
      <c r="AL132" s="57">
        <v>0</v>
      </c>
      <c r="AM132" s="57">
        <v>0</v>
      </c>
      <c r="AN132" s="61">
        <f t="shared" si="133"/>
        <v>0</v>
      </c>
      <c r="AO132" s="40">
        <f t="shared" si="147"/>
        <v>0</v>
      </c>
      <c r="AP132" s="40">
        <f t="shared" si="148"/>
        <v>0</v>
      </c>
      <c r="AQ132" s="44">
        <f t="shared" si="149"/>
        <v>0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0</v>
      </c>
      <c r="G133" s="35">
        <f>SUMIFS(WORKING!$AC$3:$AC$6802,WORKING!$A$3:$A$6802,Results!$D$3,WORKING!$B$3:$B$6802,Results!A133,WORKING!$C$3:$C$6802,Results!C133)/1000</f>
        <v>0</v>
      </c>
      <c r="H133" s="35">
        <f t="shared" si="134"/>
        <v>0</v>
      </c>
      <c r="I133" s="187" t="s">
        <v>754</v>
      </c>
      <c r="J133" s="212" t="s">
        <v>754</v>
      </c>
      <c r="K133" s="217" t="str">
        <f t="shared" si="135"/>
        <v/>
      </c>
      <c r="L133" s="34">
        <f t="shared" si="128"/>
        <v>0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0</v>
      </c>
      <c r="N133" s="57">
        <v>0</v>
      </c>
      <c r="O133" s="57">
        <v>0</v>
      </c>
      <c r="P133" s="61">
        <f t="shared" si="129"/>
        <v>0</v>
      </c>
      <c r="Q133" s="40">
        <f t="shared" si="136"/>
        <v>0</v>
      </c>
      <c r="R133" s="40">
        <f t="shared" si="137"/>
        <v>0</v>
      </c>
      <c r="S133" s="44">
        <f t="shared" si="138"/>
        <v>0</v>
      </c>
      <c r="T133" s="35">
        <f t="shared" si="139"/>
        <v>0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0</v>
      </c>
      <c r="V133" s="57">
        <v>0</v>
      </c>
      <c r="W133" s="57">
        <v>0</v>
      </c>
      <c r="X133" s="61">
        <f t="shared" si="130"/>
        <v>0</v>
      </c>
      <c r="Y133" s="40">
        <f t="shared" si="140"/>
        <v>0</v>
      </c>
      <c r="Z133" s="40">
        <f t="shared" si="141"/>
        <v>0</v>
      </c>
      <c r="AA133" s="44">
        <f t="shared" si="142"/>
        <v>0</v>
      </c>
      <c r="AB133" s="35">
        <f t="shared" si="143"/>
        <v>0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0</v>
      </c>
      <c r="AD133" s="57">
        <v>0</v>
      </c>
      <c r="AE133" s="57">
        <v>0</v>
      </c>
      <c r="AF133" s="61">
        <f t="shared" si="131"/>
        <v>0</v>
      </c>
      <c r="AG133" s="40">
        <f t="shared" si="144"/>
        <v>0</v>
      </c>
      <c r="AH133" s="40">
        <f t="shared" si="145"/>
        <v>0</v>
      </c>
      <c r="AI133" s="44">
        <f t="shared" si="146"/>
        <v>0</v>
      </c>
      <c r="AJ133" s="35">
        <f t="shared" si="132"/>
        <v>0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0</v>
      </c>
      <c r="AL133" s="57">
        <v>0</v>
      </c>
      <c r="AM133" s="57">
        <v>0</v>
      </c>
      <c r="AN133" s="61">
        <f t="shared" si="133"/>
        <v>0</v>
      </c>
      <c r="AO133" s="40">
        <f t="shared" si="147"/>
        <v>0</v>
      </c>
      <c r="AP133" s="40">
        <f t="shared" si="148"/>
        <v>0</v>
      </c>
      <c r="AQ133" s="44">
        <f t="shared" si="149"/>
        <v>0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 t="s">
        <v>754</v>
      </c>
      <c r="J134" s="212" t="s">
        <v>754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0</v>
      </c>
      <c r="O134" s="57">
        <v>0</v>
      </c>
      <c r="P134" s="61">
        <f t="shared" si="129"/>
        <v>0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0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0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0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0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0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0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0</v>
      </c>
      <c r="G140" s="41">
        <f>SUM(G120:G139)</f>
        <v>0</v>
      </c>
      <c r="H140" s="41">
        <f>IFERROR(G140/F140,0)</f>
        <v>0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0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0</v>
      </c>
      <c r="K140" s="41" t="str">
        <f>IFERROR(J140/I140,"")</f>
        <v/>
      </c>
      <c r="L140" s="41">
        <f>SUM(L120:L139)</f>
        <v>0</v>
      </c>
      <c r="M140" s="41">
        <f>IFERROR(S140/P140,0)</f>
        <v>0</v>
      </c>
      <c r="N140" s="41">
        <f t="shared" ref="N140:T140" si="151">SUM(N120:N139)</f>
        <v>0</v>
      </c>
      <c r="O140" s="41">
        <f t="shared" si="151"/>
        <v>0</v>
      </c>
      <c r="P140" s="41">
        <f t="shared" si="151"/>
        <v>0</v>
      </c>
      <c r="Q140" s="41">
        <f t="shared" si="151"/>
        <v>0</v>
      </c>
      <c r="R140" s="41">
        <f t="shared" si="151"/>
        <v>0</v>
      </c>
      <c r="S140" s="45">
        <f t="shared" si="151"/>
        <v>0</v>
      </c>
      <c r="T140" s="41">
        <f t="shared" si="151"/>
        <v>0</v>
      </c>
      <c r="U140" s="41">
        <f>IFERROR(AA140/X140,0)</f>
        <v>0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0</v>
      </c>
      <c r="Y140" s="41">
        <f t="shared" si="152"/>
        <v>0</v>
      </c>
      <c r="Z140" s="41">
        <f t="shared" si="152"/>
        <v>0</v>
      </c>
      <c r="AA140" s="45">
        <f t="shared" si="152"/>
        <v>0</v>
      </c>
      <c r="AB140" s="41">
        <f t="shared" si="152"/>
        <v>0</v>
      </c>
      <c r="AC140" s="41">
        <f>IFERROR(AI140/AF140,0)</f>
        <v>0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0</v>
      </c>
      <c r="AG140" s="41">
        <f t="shared" si="153"/>
        <v>0</v>
      </c>
      <c r="AH140" s="41">
        <f t="shared" si="153"/>
        <v>0</v>
      </c>
      <c r="AI140" s="45">
        <f t="shared" si="153"/>
        <v>0</v>
      </c>
      <c r="AJ140" s="41">
        <f t="shared" si="153"/>
        <v>0</v>
      </c>
      <c r="AK140" s="41">
        <f>IFERROR(AQ140/AN140,0)</f>
        <v>0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0</v>
      </c>
      <c r="AO140" s="41">
        <f t="shared" si="154"/>
        <v>0</v>
      </c>
      <c r="AP140" s="41">
        <f t="shared" si="154"/>
        <v>0</v>
      </c>
      <c r="AQ140" s="45">
        <f t="shared" si="154"/>
        <v>0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6035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6373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6742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7254.3920000000007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6035</v>
      </c>
      <c r="T142" s="39"/>
      <c r="U142" s="39"/>
      <c r="V142" s="53"/>
      <c r="W142" s="53"/>
      <c r="X142" s="110"/>
      <c r="Y142" s="39"/>
      <c r="Z142" s="39"/>
      <c r="AA142" s="54">
        <f>AA141-AA140</f>
        <v>6373</v>
      </c>
      <c r="AB142" s="39"/>
      <c r="AC142" s="53"/>
      <c r="AD142" s="53"/>
      <c r="AE142" s="110"/>
      <c r="AF142" s="39"/>
      <c r="AG142" s="39"/>
      <c r="AH142" s="39"/>
      <c r="AI142" s="54">
        <f>AI141-AI140</f>
        <v>6742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7254.3920000000007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Programme 4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6" t="s">
        <v>733</v>
      </c>
      <c r="E146" s="238"/>
      <c r="F146" s="236" t="s">
        <v>602</v>
      </c>
      <c r="G146" s="237"/>
      <c r="H146" s="237"/>
      <c r="I146" s="237"/>
      <c r="J146" s="237"/>
      <c r="K146" s="238"/>
      <c r="L146" s="237" t="s">
        <v>1</v>
      </c>
      <c r="M146" s="237"/>
      <c r="N146" s="237"/>
      <c r="O146" s="237"/>
      <c r="P146" s="237"/>
      <c r="Q146" s="237"/>
      <c r="R146" s="237"/>
      <c r="S146" s="238"/>
      <c r="T146" s="236" t="s">
        <v>2</v>
      </c>
      <c r="U146" s="237"/>
      <c r="V146" s="237"/>
      <c r="W146" s="237"/>
      <c r="X146" s="237"/>
      <c r="Y146" s="237"/>
      <c r="Z146" s="237"/>
      <c r="AA146" s="238"/>
      <c r="AB146" s="236" t="s">
        <v>3</v>
      </c>
      <c r="AC146" s="237"/>
      <c r="AD146" s="237"/>
      <c r="AE146" s="237"/>
      <c r="AF146" s="237"/>
      <c r="AG146" s="237"/>
      <c r="AH146" s="237"/>
      <c r="AI146" s="238"/>
      <c r="AJ146" s="236" t="s">
        <v>4</v>
      </c>
      <c r="AK146" s="237"/>
      <c r="AL146" s="237"/>
      <c r="AM146" s="237"/>
      <c r="AN146" s="237"/>
      <c r="AO146" s="237"/>
      <c r="AP146" s="237"/>
      <c r="AQ146" s="238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 t="s">
        <v>754</v>
      </c>
      <c r="J152" s="212" t="s">
        <v>754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 t="s">
        <v>754</v>
      </c>
      <c r="J153" s="212" t="s">
        <v>754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0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0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0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0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0</v>
      </c>
      <c r="G154" s="35">
        <f>SUMIFS(WORKING!$AC$3:$AC$6802,WORKING!$A$3:$A$6802,Results!$D$3,WORKING!$B$3:$B$6802,Results!A154,WORKING!$C$3:$C$6802,Results!C154)/1000</f>
        <v>0</v>
      </c>
      <c r="H154" s="35">
        <f t="shared" si="161"/>
        <v>0</v>
      </c>
      <c r="I154" s="187" t="s">
        <v>754</v>
      </c>
      <c r="J154" s="212" t="s">
        <v>754</v>
      </c>
      <c r="K154" s="217" t="str">
        <f t="shared" si="162"/>
        <v/>
      </c>
      <c r="L154" s="34">
        <f t="shared" si="155"/>
        <v>0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0</v>
      </c>
      <c r="N154" s="57">
        <v>0</v>
      </c>
      <c r="O154" s="57">
        <v>0</v>
      </c>
      <c r="P154" s="61">
        <f t="shared" si="156"/>
        <v>0</v>
      </c>
      <c r="Q154" s="40">
        <f t="shared" si="163"/>
        <v>0</v>
      </c>
      <c r="R154" s="40">
        <f t="shared" si="164"/>
        <v>0</v>
      </c>
      <c r="S154" s="44">
        <f t="shared" si="165"/>
        <v>0</v>
      </c>
      <c r="T154" s="35">
        <f t="shared" si="166"/>
        <v>0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0</v>
      </c>
      <c r="V154" s="57">
        <v>0</v>
      </c>
      <c r="W154" s="57">
        <v>0</v>
      </c>
      <c r="X154" s="61">
        <f t="shared" si="157"/>
        <v>0</v>
      </c>
      <c r="Y154" s="40">
        <f t="shared" si="167"/>
        <v>0</v>
      </c>
      <c r="Z154" s="40">
        <f t="shared" si="168"/>
        <v>0</v>
      </c>
      <c r="AA154" s="44">
        <f t="shared" si="169"/>
        <v>0</v>
      </c>
      <c r="AB154" s="35">
        <f t="shared" si="170"/>
        <v>0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0</v>
      </c>
      <c r="AD154" s="57">
        <v>0</v>
      </c>
      <c r="AE154" s="57">
        <v>0</v>
      </c>
      <c r="AF154" s="61">
        <f t="shared" si="158"/>
        <v>0</v>
      </c>
      <c r="AG154" s="40">
        <f t="shared" si="171"/>
        <v>0</v>
      </c>
      <c r="AH154" s="40">
        <f t="shared" si="172"/>
        <v>0</v>
      </c>
      <c r="AI154" s="44">
        <f t="shared" si="173"/>
        <v>0</v>
      </c>
      <c r="AJ154" s="35">
        <f t="shared" si="159"/>
        <v>0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0</v>
      </c>
      <c r="AL154" s="57">
        <v>0</v>
      </c>
      <c r="AM154" s="57">
        <v>0</v>
      </c>
      <c r="AN154" s="61">
        <f t="shared" si="160"/>
        <v>0</v>
      </c>
      <c r="AO154" s="40">
        <f t="shared" si="174"/>
        <v>0</v>
      </c>
      <c r="AP154" s="40">
        <f t="shared" si="175"/>
        <v>0</v>
      </c>
      <c r="AQ154" s="44">
        <f t="shared" si="176"/>
        <v>0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 t="s">
        <v>754</v>
      </c>
      <c r="J155" s="212" t="s">
        <v>754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0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0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0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0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 t="s">
        <v>754</v>
      </c>
      <c r="J156" s="212" t="s">
        <v>754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 t="s">
        <v>754</v>
      </c>
      <c r="J157" s="212" t="s">
        <v>754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 t="s">
        <v>754</v>
      </c>
      <c r="J158" s="212" t="s">
        <v>754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0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0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0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0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0</v>
      </c>
      <c r="G159" s="35">
        <f>SUMIFS(WORKING!$AC$3:$AC$6802,WORKING!$A$3:$A$6802,Results!$D$3,WORKING!$B$3:$B$6802,Results!A159,WORKING!$C$3:$C$6802,Results!C159)/1000</f>
        <v>0</v>
      </c>
      <c r="H159" s="35">
        <f t="shared" si="161"/>
        <v>0</v>
      </c>
      <c r="I159" s="187" t="s">
        <v>754</v>
      </c>
      <c r="J159" s="212" t="s">
        <v>754</v>
      </c>
      <c r="K159" s="217" t="str">
        <f t="shared" si="162"/>
        <v/>
      </c>
      <c r="L159" s="34">
        <f t="shared" si="155"/>
        <v>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0</v>
      </c>
      <c r="N159" s="57">
        <v>0</v>
      </c>
      <c r="O159" s="57">
        <v>0</v>
      </c>
      <c r="P159" s="61">
        <f t="shared" si="156"/>
        <v>0</v>
      </c>
      <c r="Q159" s="40">
        <f t="shared" si="163"/>
        <v>0</v>
      </c>
      <c r="R159" s="40">
        <f t="shared" si="164"/>
        <v>0</v>
      </c>
      <c r="S159" s="44">
        <f t="shared" si="165"/>
        <v>0</v>
      </c>
      <c r="T159" s="35">
        <f t="shared" si="166"/>
        <v>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0</v>
      </c>
      <c r="V159" s="57">
        <v>0</v>
      </c>
      <c r="W159" s="57">
        <v>0</v>
      </c>
      <c r="X159" s="61">
        <f t="shared" si="157"/>
        <v>0</v>
      </c>
      <c r="Y159" s="40">
        <f t="shared" si="167"/>
        <v>0</v>
      </c>
      <c r="Z159" s="40">
        <f t="shared" si="168"/>
        <v>0</v>
      </c>
      <c r="AA159" s="44">
        <f t="shared" si="169"/>
        <v>0</v>
      </c>
      <c r="AB159" s="35">
        <f t="shared" si="170"/>
        <v>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0</v>
      </c>
      <c r="AD159" s="57">
        <v>0</v>
      </c>
      <c r="AE159" s="57">
        <v>0</v>
      </c>
      <c r="AF159" s="61">
        <f t="shared" si="158"/>
        <v>0</v>
      </c>
      <c r="AG159" s="40">
        <f t="shared" si="171"/>
        <v>0</v>
      </c>
      <c r="AH159" s="40">
        <f t="shared" si="172"/>
        <v>0</v>
      </c>
      <c r="AI159" s="44">
        <f t="shared" si="173"/>
        <v>0</v>
      </c>
      <c r="AJ159" s="35">
        <f t="shared" si="159"/>
        <v>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0</v>
      </c>
      <c r="AL159" s="57">
        <v>0</v>
      </c>
      <c r="AM159" s="57">
        <v>0</v>
      </c>
      <c r="AN159" s="61">
        <f t="shared" si="160"/>
        <v>0</v>
      </c>
      <c r="AO159" s="40">
        <f t="shared" si="174"/>
        <v>0</v>
      </c>
      <c r="AP159" s="40">
        <f t="shared" si="175"/>
        <v>0</v>
      </c>
      <c r="AQ159" s="44">
        <f t="shared" si="176"/>
        <v>0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0</v>
      </c>
      <c r="G160" s="35">
        <f>SUMIFS(WORKING!$AC$3:$AC$6802,WORKING!$A$3:$A$6802,Results!$D$3,WORKING!$B$3:$B$6802,Results!A160,WORKING!$C$3:$C$6802,Results!C160)/1000</f>
        <v>0</v>
      </c>
      <c r="H160" s="35">
        <f t="shared" si="161"/>
        <v>0</v>
      </c>
      <c r="I160" s="187" t="s">
        <v>754</v>
      </c>
      <c r="J160" s="212" t="s">
        <v>754</v>
      </c>
      <c r="K160" s="217" t="str">
        <f t="shared" si="162"/>
        <v/>
      </c>
      <c r="L160" s="34">
        <f t="shared" si="155"/>
        <v>0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0</v>
      </c>
      <c r="N160" s="57">
        <v>0</v>
      </c>
      <c r="O160" s="57">
        <v>0</v>
      </c>
      <c r="P160" s="61">
        <f t="shared" si="156"/>
        <v>0</v>
      </c>
      <c r="Q160" s="40">
        <f t="shared" si="163"/>
        <v>0</v>
      </c>
      <c r="R160" s="40">
        <f t="shared" si="164"/>
        <v>0</v>
      </c>
      <c r="S160" s="44">
        <f t="shared" si="165"/>
        <v>0</v>
      </c>
      <c r="T160" s="35">
        <f t="shared" si="166"/>
        <v>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0</v>
      </c>
      <c r="V160" s="57">
        <v>0</v>
      </c>
      <c r="W160" s="57">
        <v>0</v>
      </c>
      <c r="X160" s="61">
        <f t="shared" si="157"/>
        <v>0</v>
      </c>
      <c r="Y160" s="40">
        <f t="shared" si="167"/>
        <v>0</v>
      </c>
      <c r="Z160" s="40">
        <f t="shared" si="168"/>
        <v>0</v>
      </c>
      <c r="AA160" s="44">
        <f t="shared" si="169"/>
        <v>0</v>
      </c>
      <c r="AB160" s="35">
        <f t="shared" si="170"/>
        <v>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0</v>
      </c>
      <c r="AD160" s="57">
        <v>0</v>
      </c>
      <c r="AE160" s="57">
        <v>0</v>
      </c>
      <c r="AF160" s="61">
        <f t="shared" si="158"/>
        <v>0</v>
      </c>
      <c r="AG160" s="40">
        <f t="shared" si="171"/>
        <v>0</v>
      </c>
      <c r="AH160" s="40">
        <f t="shared" si="172"/>
        <v>0</v>
      </c>
      <c r="AI160" s="44">
        <f t="shared" si="173"/>
        <v>0</v>
      </c>
      <c r="AJ160" s="35">
        <f t="shared" si="159"/>
        <v>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0</v>
      </c>
      <c r="AL160" s="57">
        <v>0</v>
      </c>
      <c r="AM160" s="57">
        <v>0</v>
      </c>
      <c r="AN160" s="61">
        <f t="shared" si="160"/>
        <v>0</v>
      </c>
      <c r="AO160" s="40">
        <f t="shared" si="174"/>
        <v>0</v>
      </c>
      <c r="AP160" s="40">
        <f t="shared" si="175"/>
        <v>0</v>
      </c>
      <c r="AQ160" s="44">
        <f t="shared" si="176"/>
        <v>0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0</v>
      </c>
      <c r="G161" s="35">
        <f>SUMIFS(WORKING!$AC$3:$AC$6802,WORKING!$A$3:$A$6802,Results!$D$3,WORKING!$B$3:$B$6802,Results!A161,WORKING!$C$3:$C$6802,Results!C161)/1000</f>
        <v>0</v>
      </c>
      <c r="H161" s="35">
        <f t="shared" si="161"/>
        <v>0</v>
      </c>
      <c r="I161" s="187" t="s">
        <v>754</v>
      </c>
      <c r="J161" s="212" t="s">
        <v>754</v>
      </c>
      <c r="K161" s="217" t="str">
        <f t="shared" si="162"/>
        <v/>
      </c>
      <c r="L161" s="34">
        <f t="shared" si="155"/>
        <v>0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0</v>
      </c>
      <c r="N161" s="57">
        <v>0</v>
      </c>
      <c r="O161" s="57">
        <v>0</v>
      </c>
      <c r="P161" s="61">
        <f t="shared" si="156"/>
        <v>0</v>
      </c>
      <c r="Q161" s="40">
        <f t="shared" si="163"/>
        <v>0</v>
      </c>
      <c r="R161" s="40">
        <f t="shared" si="164"/>
        <v>0</v>
      </c>
      <c r="S161" s="44">
        <f t="shared" si="165"/>
        <v>0</v>
      </c>
      <c r="T161" s="35">
        <f t="shared" si="166"/>
        <v>0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0</v>
      </c>
      <c r="V161" s="57">
        <v>0</v>
      </c>
      <c r="W161" s="57">
        <v>0</v>
      </c>
      <c r="X161" s="61">
        <f t="shared" si="157"/>
        <v>0</v>
      </c>
      <c r="Y161" s="40">
        <f t="shared" si="167"/>
        <v>0</v>
      </c>
      <c r="Z161" s="40">
        <f t="shared" si="168"/>
        <v>0</v>
      </c>
      <c r="AA161" s="44">
        <f t="shared" si="169"/>
        <v>0</v>
      </c>
      <c r="AB161" s="35">
        <f t="shared" si="170"/>
        <v>0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0</v>
      </c>
      <c r="AD161" s="57">
        <v>0</v>
      </c>
      <c r="AE161" s="57">
        <v>0</v>
      </c>
      <c r="AF161" s="61">
        <f t="shared" si="158"/>
        <v>0</v>
      </c>
      <c r="AG161" s="40">
        <f t="shared" si="171"/>
        <v>0</v>
      </c>
      <c r="AH161" s="40">
        <f t="shared" si="172"/>
        <v>0</v>
      </c>
      <c r="AI161" s="44">
        <f t="shared" si="173"/>
        <v>0</v>
      </c>
      <c r="AJ161" s="35">
        <f t="shared" si="159"/>
        <v>0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0</v>
      </c>
      <c r="AL161" s="57">
        <v>0</v>
      </c>
      <c r="AM161" s="57">
        <v>0</v>
      </c>
      <c r="AN161" s="61">
        <f t="shared" si="160"/>
        <v>0</v>
      </c>
      <c r="AO161" s="40">
        <f t="shared" si="174"/>
        <v>0</v>
      </c>
      <c r="AP161" s="40">
        <f t="shared" si="175"/>
        <v>0</v>
      </c>
      <c r="AQ161" s="44">
        <f t="shared" si="176"/>
        <v>0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0</v>
      </c>
      <c r="G168" s="41">
        <f>SUM(G148:G167)</f>
        <v>0</v>
      </c>
      <c r="H168" s="41">
        <f>IFERROR(G168/F168,0)</f>
        <v>0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0</v>
      </c>
      <c r="K168" s="41" t="str">
        <f>IFERROR(J168/I168,"")</f>
        <v/>
      </c>
      <c r="L168" s="41">
        <f>SUM(L148:L167)</f>
        <v>0</v>
      </c>
      <c r="M168" s="41">
        <f>IFERROR(S168/P168,0)</f>
        <v>0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0</v>
      </c>
      <c r="Q168" s="41">
        <f t="shared" si="177"/>
        <v>0</v>
      </c>
      <c r="R168" s="41">
        <f t="shared" si="177"/>
        <v>0</v>
      </c>
      <c r="S168" s="45">
        <f t="shared" si="177"/>
        <v>0</v>
      </c>
      <c r="T168" s="41">
        <f t="shared" si="177"/>
        <v>0</v>
      </c>
      <c r="U168" s="41">
        <f>IFERROR(AA168/X168,0)</f>
        <v>0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0</v>
      </c>
      <c r="Y168" s="41">
        <f t="shared" si="178"/>
        <v>0</v>
      </c>
      <c r="Z168" s="41">
        <f t="shared" si="178"/>
        <v>0</v>
      </c>
      <c r="AA168" s="45">
        <f t="shared" si="178"/>
        <v>0</v>
      </c>
      <c r="AB168" s="41">
        <f t="shared" si="178"/>
        <v>0</v>
      </c>
      <c r="AC168" s="41">
        <f>IFERROR(AI168/AF168,0)</f>
        <v>0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0</v>
      </c>
      <c r="AG168" s="41">
        <f t="shared" si="179"/>
        <v>0</v>
      </c>
      <c r="AH168" s="41">
        <f t="shared" si="179"/>
        <v>0</v>
      </c>
      <c r="AI168" s="45">
        <f t="shared" si="179"/>
        <v>0</v>
      </c>
      <c r="AJ168" s="41">
        <f t="shared" si="179"/>
        <v>0</v>
      </c>
      <c r="AK168" s="41">
        <f>IFERROR(AQ168/AN168,0)</f>
        <v>0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0</v>
      </c>
      <c r="AO168" s="41">
        <f t="shared" si="180"/>
        <v>0</v>
      </c>
      <c r="AP168" s="41">
        <f t="shared" si="180"/>
        <v>0</v>
      </c>
      <c r="AQ168" s="45">
        <f t="shared" si="180"/>
        <v>0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0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0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0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0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0</v>
      </c>
      <c r="T170" s="39"/>
      <c r="U170" s="39"/>
      <c r="V170" s="53"/>
      <c r="W170" s="53"/>
      <c r="X170" s="110"/>
      <c r="Y170" s="39"/>
      <c r="Z170" s="39"/>
      <c r="AA170" s="54">
        <f>AA169-AA168</f>
        <v>0</v>
      </c>
      <c r="AB170" s="39"/>
      <c r="AC170" s="53"/>
      <c r="AD170" s="53"/>
      <c r="AE170" s="110"/>
      <c r="AF170" s="39"/>
      <c r="AG170" s="39"/>
      <c r="AH170" s="39"/>
      <c r="AI170" s="54">
        <f>AI169-AI168</f>
        <v>0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0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6" t="s">
        <v>733</v>
      </c>
      <c r="E174" s="238"/>
      <c r="F174" s="236" t="s">
        <v>602</v>
      </c>
      <c r="G174" s="237"/>
      <c r="H174" s="237"/>
      <c r="I174" s="237"/>
      <c r="J174" s="237"/>
      <c r="K174" s="238"/>
      <c r="L174" s="237" t="s">
        <v>1</v>
      </c>
      <c r="M174" s="237"/>
      <c r="N174" s="237"/>
      <c r="O174" s="237"/>
      <c r="P174" s="237"/>
      <c r="Q174" s="237"/>
      <c r="R174" s="237"/>
      <c r="S174" s="238"/>
      <c r="T174" s="236" t="s">
        <v>2</v>
      </c>
      <c r="U174" s="237"/>
      <c r="V174" s="237"/>
      <c r="W174" s="237"/>
      <c r="X174" s="237"/>
      <c r="Y174" s="237"/>
      <c r="Z174" s="237"/>
      <c r="AA174" s="238"/>
      <c r="AB174" s="236" t="s">
        <v>3</v>
      </c>
      <c r="AC174" s="237"/>
      <c r="AD174" s="237"/>
      <c r="AE174" s="237"/>
      <c r="AF174" s="237"/>
      <c r="AG174" s="237"/>
      <c r="AH174" s="237"/>
      <c r="AI174" s="238"/>
      <c r="AJ174" s="236" t="s">
        <v>4</v>
      </c>
      <c r="AK174" s="237"/>
      <c r="AL174" s="237"/>
      <c r="AM174" s="237"/>
      <c r="AN174" s="237"/>
      <c r="AO174" s="237"/>
      <c r="AP174" s="237"/>
      <c r="AQ174" s="238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6" t="s">
        <v>733</v>
      </c>
      <c r="E202" s="238"/>
      <c r="F202" s="236" t="s">
        <v>602</v>
      </c>
      <c r="G202" s="237"/>
      <c r="H202" s="237"/>
      <c r="I202" s="237"/>
      <c r="J202" s="237"/>
      <c r="K202" s="238"/>
      <c r="L202" s="237" t="s">
        <v>1</v>
      </c>
      <c r="M202" s="237"/>
      <c r="N202" s="237"/>
      <c r="O202" s="237"/>
      <c r="P202" s="237"/>
      <c r="Q202" s="237"/>
      <c r="R202" s="237"/>
      <c r="S202" s="238"/>
      <c r="T202" s="236" t="s">
        <v>2</v>
      </c>
      <c r="U202" s="237"/>
      <c r="V202" s="237"/>
      <c r="W202" s="237"/>
      <c r="X202" s="237"/>
      <c r="Y202" s="237"/>
      <c r="Z202" s="237"/>
      <c r="AA202" s="238"/>
      <c r="AB202" s="236" t="s">
        <v>3</v>
      </c>
      <c r="AC202" s="237"/>
      <c r="AD202" s="237"/>
      <c r="AE202" s="237"/>
      <c r="AF202" s="237"/>
      <c r="AG202" s="237"/>
      <c r="AH202" s="237"/>
      <c r="AI202" s="238"/>
      <c r="AJ202" s="236" t="s">
        <v>4</v>
      </c>
      <c r="AK202" s="237"/>
      <c r="AL202" s="237"/>
      <c r="AM202" s="237"/>
      <c r="AN202" s="237"/>
      <c r="AO202" s="237"/>
      <c r="AP202" s="237"/>
      <c r="AQ202" s="238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6" t="s">
        <v>733</v>
      </c>
      <c r="E230" s="238"/>
      <c r="F230" s="236" t="s">
        <v>602</v>
      </c>
      <c r="G230" s="237"/>
      <c r="H230" s="237"/>
      <c r="I230" s="237"/>
      <c r="J230" s="237"/>
      <c r="K230" s="238"/>
      <c r="L230" s="237" t="s">
        <v>1</v>
      </c>
      <c r="M230" s="237"/>
      <c r="N230" s="237"/>
      <c r="O230" s="237"/>
      <c r="P230" s="237"/>
      <c r="Q230" s="237"/>
      <c r="R230" s="237"/>
      <c r="S230" s="238"/>
      <c r="T230" s="236" t="s">
        <v>2</v>
      </c>
      <c r="U230" s="237"/>
      <c r="V230" s="237"/>
      <c r="W230" s="237"/>
      <c r="X230" s="237"/>
      <c r="Y230" s="237"/>
      <c r="Z230" s="237"/>
      <c r="AA230" s="238"/>
      <c r="AB230" s="236" t="s">
        <v>3</v>
      </c>
      <c r="AC230" s="237"/>
      <c r="AD230" s="237"/>
      <c r="AE230" s="237"/>
      <c r="AF230" s="237"/>
      <c r="AG230" s="237"/>
      <c r="AH230" s="237"/>
      <c r="AI230" s="238"/>
      <c r="AJ230" s="236" t="s">
        <v>4</v>
      </c>
      <c r="AK230" s="237"/>
      <c r="AL230" s="237"/>
      <c r="AM230" s="237"/>
      <c r="AN230" s="237"/>
      <c r="AO230" s="237"/>
      <c r="AP230" s="237"/>
      <c r="AQ230" s="238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6" t="s">
        <v>733</v>
      </c>
      <c r="E258" s="238"/>
      <c r="F258" s="236" t="s">
        <v>602</v>
      </c>
      <c r="G258" s="237"/>
      <c r="H258" s="237"/>
      <c r="I258" s="237"/>
      <c r="J258" s="237"/>
      <c r="K258" s="238"/>
      <c r="L258" s="237" t="s">
        <v>1</v>
      </c>
      <c r="M258" s="237"/>
      <c r="N258" s="237"/>
      <c r="O258" s="237"/>
      <c r="P258" s="237"/>
      <c r="Q258" s="237"/>
      <c r="R258" s="237"/>
      <c r="S258" s="238"/>
      <c r="T258" s="236" t="s">
        <v>2</v>
      </c>
      <c r="U258" s="237"/>
      <c r="V258" s="237"/>
      <c r="W258" s="237"/>
      <c r="X258" s="237"/>
      <c r="Y258" s="237"/>
      <c r="Z258" s="237"/>
      <c r="AA258" s="238"/>
      <c r="AB258" s="236" t="s">
        <v>3</v>
      </c>
      <c r="AC258" s="237"/>
      <c r="AD258" s="237"/>
      <c r="AE258" s="237"/>
      <c r="AF258" s="237"/>
      <c r="AG258" s="237"/>
      <c r="AH258" s="237"/>
      <c r="AI258" s="238"/>
      <c r="AJ258" s="236" t="s">
        <v>4</v>
      </c>
      <c r="AK258" s="237"/>
      <c r="AL258" s="237"/>
      <c r="AM258" s="237"/>
      <c r="AN258" s="237"/>
      <c r="AO258" s="237"/>
      <c r="AP258" s="237"/>
      <c r="AQ258" s="238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6" t="s">
        <v>733</v>
      </c>
      <c r="E286" s="238"/>
      <c r="F286" s="236" t="s">
        <v>602</v>
      </c>
      <c r="G286" s="237"/>
      <c r="H286" s="237"/>
      <c r="I286" s="237"/>
      <c r="J286" s="237"/>
      <c r="K286" s="238"/>
      <c r="L286" s="237" t="s">
        <v>1</v>
      </c>
      <c r="M286" s="237"/>
      <c r="N286" s="237"/>
      <c r="O286" s="237"/>
      <c r="P286" s="237"/>
      <c r="Q286" s="237"/>
      <c r="R286" s="237"/>
      <c r="S286" s="238"/>
      <c r="T286" s="236" t="s">
        <v>2</v>
      </c>
      <c r="U286" s="237"/>
      <c r="V286" s="237"/>
      <c r="W286" s="237"/>
      <c r="X286" s="237"/>
      <c r="Y286" s="237"/>
      <c r="Z286" s="237"/>
      <c r="AA286" s="238"/>
      <c r="AB286" s="236" t="s">
        <v>3</v>
      </c>
      <c r="AC286" s="237"/>
      <c r="AD286" s="237"/>
      <c r="AE286" s="237"/>
      <c r="AF286" s="237"/>
      <c r="AG286" s="237"/>
      <c r="AH286" s="237"/>
      <c r="AI286" s="238"/>
      <c r="AJ286" s="236" t="s">
        <v>4</v>
      </c>
      <c r="AK286" s="237"/>
      <c r="AL286" s="237"/>
      <c r="AM286" s="237"/>
      <c r="AN286" s="237"/>
      <c r="AO286" s="237"/>
      <c r="AP286" s="237"/>
      <c r="AQ286" s="238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6" t="s">
        <v>733</v>
      </c>
      <c r="E314" s="238"/>
      <c r="F314" s="236" t="s">
        <v>602</v>
      </c>
      <c r="G314" s="237"/>
      <c r="H314" s="237"/>
      <c r="I314" s="237"/>
      <c r="J314" s="237"/>
      <c r="K314" s="238"/>
      <c r="L314" s="237" t="s">
        <v>1</v>
      </c>
      <c r="M314" s="237"/>
      <c r="N314" s="237"/>
      <c r="O314" s="237"/>
      <c r="P314" s="237"/>
      <c r="Q314" s="237"/>
      <c r="R314" s="237"/>
      <c r="S314" s="238"/>
      <c r="T314" s="236" t="s">
        <v>2</v>
      </c>
      <c r="U314" s="237"/>
      <c r="V314" s="237"/>
      <c r="W314" s="237"/>
      <c r="X314" s="237"/>
      <c r="Y314" s="237"/>
      <c r="Z314" s="237"/>
      <c r="AA314" s="238"/>
      <c r="AB314" s="236" t="s">
        <v>3</v>
      </c>
      <c r="AC314" s="237"/>
      <c r="AD314" s="237"/>
      <c r="AE314" s="237"/>
      <c r="AF314" s="237"/>
      <c r="AG314" s="237"/>
      <c r="AH314" s="237"/>
      <c r="AI314" s="238"/>
      <c r="AJ314" s="236" t="s">
        <v>4</v>
      </c>
      <c r="AK314" s="237"/>
      <c r="AL314" s="237"/>
      <c r="AM314" s="237"/>
      <c r="AN314" s="237"/>
      <c r="AO314" s="237"/>
      <c r="AP314" s="237"/>
      <c r="AQ314" s="238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6" t="s">
        <v>733</v>
      </c>
      <c r="E342" s="238"/>
      <c r="F342" s="236" t="s">
        <v>602</v>
      </c>
      <c r="G342" s="237"/>
      <c r="H342" s="237"/>
      <c r="I342" s="237"/>
      <c r="J342" s="237"/>
      <c r="K342" s="238"/>
      <c r="L342" s="237" t="s">
        <v>1</v>
      </c>
      <c r="M342" s="237"/>
      <c r="N342" s="237"/>
      <c r="O342" s="237"/>
      <c r="P342" s="237"/>
      <c r="Q342" s="237"/>
      <c r="R342" s="237"/>
      <c r="S342" s="238"/>
      <c r="T342" s="236" t="s">
        <v>2</v>
      </c>
      <c r="U342" s="237"/>
      <c r="V342" s="237"/>
      <c r="W342" s="237"/>
      <c r="X342" s="237"/>
      <c r="Y342" s="237"/>
      <c r="Z342" s="237"/>
      <c r="AA342" s="238"/>
      <c r="AB342" s="236" t="s">
        <v>3</v>
      </c>
      <c r="AC342" s="237"/>
      <c r="AD342" s="237"/>
      <c r="AE342" s="237"/>
      <c r="AF342" s="237"/>
      <c r="AG342" s="237"/>
      <c r="AH342" s="237"/>
      <c r="AI342" s="238"/>
      <c r="AJ342" s="236" t="s">
        <v>4</v>
      </c>
      <c r="AK342" s="237"/>
      <c r="AL342" s="237"/>
      <c r="AM342" s="237"/>
      <c r="AN342" s="237"/>
      <c r="AO342" s="237"/>
      <c r="AP342" s="237"/>
      <c r="AQ342" s="238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6" t="s">
        <v>733</v>
      </c>
      <c r="E370" s="238"/>
      <c r="F370" s="236" t="s">
        <v>602</v>
      </c>
      <c r="G370" s="237"/>
      <c r="H370" s="237"/>
      <c r="I370" s="237"/>
      <c r="J370" s="237"/>
      <c r="K370" s="238"/>
      <c r="L370" s="237" t="s">
        <v>1</v>
      </c>
      <c r="M370" s="237"/>
      <c r="N370" s="237"/>
      <c r="O370" s="237"/>
      <c r="P370" s="237"/>
      <c r="Q370" s="237"/>
      <c r="R370" s="237"/>
      <c r="S370" s="238"/>
      <c r="T370" s="236" t="s">
        <v>2</v>
      </c>
      <c r="U370" s="237"/>
      <c r="V370" s="237"/>
      <c r="W370" s="237"/>
      <c r="X370" s="237"/>
      <c r="Y370" s="237"/>
      <c r="Z370" s="237"/>
      <c r="AA370" s="238"/>
      <c r="AB370" s="236" t="s">
        <v>3</v>
      </c>
      <c r="AC370" s="237"/>
      <c r="AD370" s="237"/>
      <c r="AE370" s="237"/>
      <c r="AF370" s="237"/>
      <c r="AG370" s="237"/>
      <c r="AH370" s="237"/>
      <c r="AI370" s="238"/>
      <c r="AJ370" s="236" t="s">
        <v>4</v>
      </c>
      <c r="AK370" s="237"/>
      <c r="AL370" s="237"/>
      <c r="AM370" s="237"/>
      <c r="AN370" s="237"/>
      <c r="AO370" s="237"/>
      <c r="AP370" s="237"/>
      <c r="AQ370" s="238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6" t="s">
        <v>733</v>
      </c>
      <c r="E398" s="238"/>
      <c r="F398" s="236" t="s">
        <v>602</v>
      </c>
      <c r="G398" s="237"/>
      <c r="H398" s="237"/>
      <c r="I398" s="237"/>
      <c r="J398" s="237"/>
      <c r="K398" s="238"/>
      <c r="L398" s="237" t="s">
        <v>1</v>
      </c>
      <c r="M398" s="237"/>
      <c r="N398" s="237"/>
      <c r="O398" s="237"/>
      <c r="P398" s="237"/>
      <c r="Q398" s="237"/>
      <c r="R398" s="237"/>
      <c r="S398" s="238"/>
      <c r="T398" s="236" t="s">
        <v>2</v>
      </c>
      <c r="U398" s="237"/>
      <c r="V398" s="237"/>
      <c r="W398" s="237"/>
      <c r="X398" s="237"/>
      <c r="Y398" s="237"/>
      <c r="Z398" s="237"/>
      <c r="AA398" s="238"/>
      <c r="AB398" s="236" t="s">
        <v>3</v>
      </c>
      <c r="AC398" s="237"/>
      <c r="AD398" s="237"/>
      <c r="AE398" s="237"/>
      <c r="AF398" s="237"/>
      <c r="AG398" s="237"/>
      <c r="AH398" s="237"/>
      <c r="AI398" s="238"/>
      <c r="AJ398" s="236" t="s">
        <v>4</v>
      </c>
      <c r="AK398" s="237"/>
      <c r="AL398" s="237"/>
      <c r="AM398" s="237"/>
      <c r="AN398" s="237"/>
      <c r="AO398" s="237"/>
      <c r="AP398" s="237"/>
      <c r="AQ398" s="238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6" t="s">
        <v>733</v>
      </c>
      <c r="E426" s="238"/>
      <c r="F426" s="236" t="s">
        <v>602</v>
      </c>
      <c r="G426" s="237"/>
      <c r="H426" s="237"/>
      <c r="I426" s="237"/>
      <c r="J426" s="237"/>
      <c r="K426" s="238"/>
      <c r="L426" s="237" t="s">
        <v>1</v>
      </c>
      <c r="M426" s="237"/>
      <c r="N426" s="237"/>
      <c r="O426" s="237"/>
      <c r="P426" s="237"/>
      <c r="Q426" s="237"/>
      <c r="R426" s="237"/>
      <c r="S426" s="238"/>
      <c r="T426" s="236" t="s">
        <v>2</v>
      </c>
      <c r="U426" s="237"/>
      <c r="V426" s="237"/>
      <c r="W426" s="237"/>
      <c r="X426" s="237"/>
      <c r="Y426" s="237"/>
      <c r="Z426" s="237"/>
      <c r="AA426" s="238"/>
      <c r="AB426" s="236" t="s">
        <v>3</v>
      </c>
      <c r="AC426" s="237"/>
      <c r="AD426" s="237"/>
      <c r="AE426" s="237"/>
      <c r="AF426" s="237"/>
      <c r="AG426" s="237"/>
      <c r="AH426" s="237"/>
      <c r="AI426" s="238"/>
      <c r="AJ426" s="236" t="s">
        <v>4</v>
      </c>
      <c r="AK426" s="237"/>
      <c r="AL426" s="237"/>
      <c r="AM426" s="237"/>
      <c r="AN426" s="237"/>
      <c r="AO426" s="237"/>
      <c r="AP426" s="237"/>
      <c r="AQ426" s="238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6" t="s">
        <v>733</v>
      </c>
      <c r="E454" s="238"/>
      <c r="F454" s="236" t="s">
        <v>602</v>
      </c>
      <c r="G454" s="237"/>
      <c r="H454" s="237"/>
      <c r="I454" s="237"/>
      <c r="J454" s="237"/>
      <c r="K454" s="238"/>
      <c r="L454" s="237" t="s">
        <v>1</v>
      </c>
      <c r="M454" s="237"/>
      <c r="N454" s="237"/>
      <c r="O454" s="237"/>
      <c r="P454" s="237"/>
      <c r="Q454" s="237"/>
      <c r="R454" s="237"/>
      <c r="S454" s="238"/>
      <c r="T454" s="236" t="s">
        <v>2</v>
      </c>
      <c r="U454" s="237"/>
      <c r="V454" s="237"/>
      <c r="W454" s="237"/>
      <c r="X454" s="237"/>
      <c r="Y454" s="237"/>
      <c r="Z454" s="237"/>
      <c r="AA454" s="238"/>
      <c r="AB454" s="236" t="s">
        <v>3</v>
      </c>
      <c r="AC454" s="237"/>
      <c r="AD454" s="237"/>
      <c r="AE454" s="237"/>
      <c r="AF454" s="237"/>
      <c r="AG454" s="237"/>
      <c r="AH454" s="237"/>
      <c r="AI454" s="238"/>
      <c r="AJ454" s="236" t="s">
        <v>4</v>
      </c>
      <c r="AK454" s="237"/>
      <c r="AL454" s="237"/>
      <c r="AM454" s="237"/>
      <c r="AN454" s="237"/>
      <c r="AO454" s="237"/>
      <c r="AP454" s="237"/>
      <c r="AQ454" s="238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Direct charge against the National Revenue Fund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6" t="s">
        <v>733</v>
      </c>
      <c r="E482" s="238"/>
      <c r="F482" s="236" t="s">
        <v>602</v>
      </c>
      <c r="G482" s="237"/>
      <c r="H482" s="237"/>
      <c r="I482" s="237"/>
      <c r="J482" s="237"/>
      <c r="K482" s="238"/>
      <c r="L482" s="237" t="s">
        <v>1</v>
      </c>
      <c r="M482" s="237"/>
      <c r="N482" s="237"/>
      <c r="O482" s="237"/>
      <c r="P482" s="237"/>
      <c r="Q482" s="237"/>
      <c r="R482" s="237"/>
      <c r="S482" s="238"/>
      <c r="T482" s="236" t="s">
        <v>2</v>
      </c>
      <c r="U482" s="237"/>
      <c r="V482" s="237"/>
      <c r="W482" s="237"/>
      <c r="X482" s="237"/>
      <c r="Y482" s="237"/>
      <c r="Z482" s="237"/>
      <c r="AA482" s="238"/>
      <c r="AB482" s="236" t="s">
        <v>3</v>
      </c>
      <c r="AC482" s="237"/>
      <c r="AD482" s="237"/>
      <c r="AE482" s="237"/>
      <c r="AF482" s="237"/>
      <c r="AG482" s="237"/>
      <c r="AH482" s="237"/>
      <c r="AI482" s="238"/>
      <c r="AJ482" s="236" t="s">
        <v>4</v>
      </c>
      <c r="AK482" s="237"/>
      <c r="AL482" s="237"/>
      <c r="AM482" s="237"/>
      <c r="AN482" s="237"/>
      <c r="AO482" s="237"/>
      <c r="AP482" s="237"/>
      <c r="AQ482" s="238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z+4mFdVcx9YerGPT+mdoTVQk8Y2bqt5knAlxyalFWEeA0A47hk9WW/fpgvIa+obzUXTblmyA73yOcj4Jep5bEg==" saltValue="eTdtMc+Mp9UUqmqTFEB5Tw==" spinCount="100000" sheet="1" objects="1" scenarios="1"/>
  <mergeCells count="130"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The Presidency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1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42671.480477546298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NAT_HRBP__42671.4804775463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HRBP-Vote01.xlsx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df7ca258-5e24-45de-bd31-dbc76bc6765a"/>
    <ds:schemaRef ds:uri="http://schemas.microsoft.com/sharepoint/v3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2016-10-28T09:33:15Z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